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9-20\3-5 Year Plans\02 Oct 2019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 and PP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4" l="1"/>
  <c r="G70" i="4" l="1"/>
  <c r="F70" i="4"/>
  <c r="D48" i="2" l="1"/>
  <c r="D49" i="2"/>
  <c r="C49" i="2"/>
  <c r="C48" i="2"/>
  <c r="C50" i="2" s="1"/>
  <c r="D50" i="2" l="1"/>
  <c r="E21" i="3"/>
  <c r="E13" i="2" s="1"/>
  <c r="F21" i="3"/>
  <c r="F13" i="2" s="1"/>
  <c r="G21" i="3"/>
  <c r="G13" i="2" s="1"/>
  <c r="H21" i="3"/>
  <c r="H13" i="2" s="1"/>
  <c r="E27" i="3"/>
  <c r="F27" i="3"/>
  <c r="G27" i="3"/>
  <c r="H27" i="3"/>
  <c r="H14" i="2" s="1"/>
  <c r="D41" i="3"/>
  <c r="E41" i="3"/>
  <c r="E16" i="2" s="1"/>
  <c r="F41" i="3"/>
  <c r="F16" i="2" s="1"/>
  <c r="G41" i="3"/>
  <c r="G16" i="2" s="1"/>
  <c r="H41" i="3"/>
  <c r="H16" i="2" s="1"/>
  <c r="D9" i="3"/>
  <c r="C9" i="3"/>
  <c r="H75" i="4"/>
  <c r="H33" i="2" s="1"/>
  <c r="H36" i="2" s="1"/>
  <c r="G75" i="4"/>
  <c r="G33" i="2" s="1"/>
  <c r="G36" i="2" s="1"/>
  <c r="F75" i="4"/>
  <c r="F33" i="2" s="1"/>
  <c r="F36" i="2" s="1"/>
  <c r="E75" i="4"/>
  <c r="E33" i="2" s="1"/>
  <c r="E36" i="2" s="1"/>
  <c r="D75" i="4"/>
  <c r="C75" i="4"/>
  <c r="H46" i="3"/>
  <c r="H17" i="2" s="1"/>
  <c r="H20" i="2" s="1"/>
  <c r="G46" i="3"/>
  <c r="G17" i="2" s="1"/>
  <c r="G20" i="2" s="1"/>
  <c r="F46" i="3"/>
  <c r="F17" i="2" s="1"/>
  <c r="F20" i="2" s="1"/>
  <c r="E46" i="3"/>
  <c r="E17" i="2" s="1"/>
  <c r="E20" i="2" s="1"/>
  <c r="D46" i="3"/>
  <c r="D17" i="2" s="1"/>
  <c r="D20" i="2" s="1"/>
  <c r="C46" i="3"/>
  <c r="G14" i="2" l="1"/>
  <c r="F14" i="2"/>
  <c r="E14" i="2"/>
  <c r="C17" i="2"/>
  <c r="C20" i="2" s="1"/>
  <c r="D33" i="2"/>
  <c r="D36" i="2" s="1"/>
  <c r="D46" i="2" s="1"/>
  <c r="D52" i="2" s="1"/>
  <c r="C33" i="2"/>
  <c r="C36" i="2" s="1"/>
  <c r="G46" i="2"/>
  <c r="H46" i="2"/>
  <c r="E46" i="2"/>
  <c r="F46" i="2"/>
  <c r="E70" i="4"/>
  <c r="E32" i="2" s="1"/>
  <c r="D70" i="4"/>
  <c r="C70" i="4"/>
  <c r="E8" i="3" l="1"/>
  <c r="E49" i="2" s="1"/>
  <c r="E52" i="2" s="1"/>
  <c r="C46" i="2"/>
  <c r="C52" i="2" s="1"/>
  <c r="C41" i="3"/>
  <c r="F8" i="3" l="1"/>
  <c r="F49" i="2" s="1"/>
  <c r="F52" i="2" s="1"/>
  <c r="H20" i="4"/>
  <c r="H26" i="2" s="1"/>
  <c r="G20" i="4"/>
  <c r="G26" i="2" s="1"/>
  <c r="F20" i="4"/>
  <c r="F26" i="2" s="1"/>
  <c r="E20" i="4"/>
  <c r="E26" i="2" s="1"/>
  <c r="D20" i="4"/>
  <c r="C20" i="4"/>
  <c r="G8" i="3" l="1"/>
  <c r="G49" i="2" s="1"/>
  <c r="G52" i="2" s="1"/>
  <c r="H8" i="3" s="1"/>
  <c r="H49" i="2" s="1"/>
  <c r="H52" i="2" s="1"/>
  <c r="D30" i="3"/>
  <c r="E30" i="3"/>
  <c r="E15" i="2" s="1"/>
  <c r="F30" i="3"/>
  <c r="F15" i="2" s="1"/>
  <c r="G30" i="3"/>
  <c r="G15" i="2" s="1"/>
  <c r="H30" i="3"/>
  <c r="H15" i="2" s="1"/>
  <c r="C30" i="3"/>
  <c r="E65" i="4" l="1"/>
  <c r="E31" i="2" s="1"/>
  <c r="F65" i="4"/>
  <c r="F31" i="2" s="1"/>
  <c r="G65" i="4"/>
  <c r="G31" i="2" s="1"/>
  <c r="H65" i="4"/>
  <c r="H31" i="2" s="1"/>
  <c r="E61" i="4"/>
  <c r="E30" i="2" s="1"/>
  <c r="F61" i="4"/>
  <c r="F30" i="2" s="1"/>
  <c r="G61" i="4"/>
  <c r="G30" i="2" s="1"/>
  <c r="H61" i="4"/>
  <c r="H30" i="2" s="1"/>
  <c r="F32" i="2"/>
  <c r="G32" i="2"/>
  <c r="H32" i="2"/>
  <c r="E9" i="4" l="1"/>
  <c r="F9" i="4"/>
  <c r="G9" i="4"/>
  <c r="H9" i="4"/>
  <c r="E42" i="4"/>
  <c r="E29" i="2" s="1"/>
  <c r="F42" i="4"/>
  <c r="F29" i="2" s="1"/>
  <c r="G42" i="4"/>
  <c r="G29" i="2" s="1"/>
  <c r="H42" i="4"/>
  <c r="H29" i="2" s="1"/>
  <c r="E35" i="4"/>
  <c r="E28" i="2" s="1"/>
  <c r="F35" i="4"/>
  <c r="F28" i="2" s="1"/>
  <c r="G35" i="4"/>
  <c r="G28" i="2" s="1"/>
  <c r="H35" i="4"/>
  <c r="H28" i="2" s="1"/>
  <c r="E24" i="2" l="1"/>
  <c r="G24" i="2"/>
  <c r="H24" i="2"/>
  <c r="F24" i="2"/>
  <c r="E28" i="4"/>
  <c r="E27" i="2" s="1"/>
  <c r="F28" i="4"/>
  <c r="F27" i="2" s="1"/>
  <c r="G28" i="4"/>
  <c r="G27" i="2" s="1"/>
  <c r="H28" i="4"/>
  <c r="H27" i="2" s="1"/>
  <c r="E13" i="4"/>
  <c r="E25" i="2" s="1"/>
  <c r="F13" i="4"/>
  <c r="F25" i="2" s="1"/>
  <c r="G13" i="4"/>
  <c r="G25" i="2" s="1"/>
  <c r="H13" i="4"/>
  <c r="H25" i="2" s="1"/>
  <c r="D61" i="4"/>
  <c r="D42" i="4"/>
  <c r="D28" i="4"/>
  <c r="D35" i="4"/>
  <c r="D65" i="4"/>
  <c r="D13" i="4"/>
  <c r="D9" i="4"/>
  <c r="H77" i="4" l="1"/>
  <c r="G77" i="4"/>
  <c r="F77" i="4"/>
  <c r="E77" i="4"/>
  <c r="D77" i="4"/>
  <c r="H35" i="2"/>
  <c r="H37" i="2" s="1"/>
  <c r="F35" i="2"/>
  <c r="F37" i="2" s="1"/>
  <c r="E35" i="2"/>
  <c r="E37" i="2" s="1"/>
  <c r="G35" i="2"/>
  <c r="G37" i="2" s="1"/>
  <c r="C65" i="4"/>
  <c r="C61" i="4"/>
  <c r="C42" i="4"/>
  <c r="C35" i="4"/>
  <c r="C28" i="4"/>
  <c r="C77" i="4" s="1"/>
  <c r="C13" i="4"/>
  <c r="C9" i="4"/>
  <c r="D16" i="2" l="1"/>
  <c r="C15" i="2"/>
  <c r="D27" i="3"/>
  <c r="D14" i="2" s="1"/>
  <c r="C27" i="3"/>
  <c r="C14" i="2" s="1"/>
  <c r="D21" i="3"/>
  <c r="D13" i="2" s="1"/>
  <c r="C21" i="3"/>
  <c r="C13" i="2" s="1"/>
  <c r="D15" i="3"/>
  <c r="E15" i="3"/>
  <c r="E48" i="3" s="1"/>
  <c r="F15" i="3"/>
  <c r="F48" i="3" s="1"/>
  <c r="G15" i="3"/>
  <c r="G48" i="3" s="1"/>
  <c r="H15" i="3"/>
  <c r="C15" i="3"/>
  <c r="C48" i="3" s="1"/>
  <c r="D24" i="2"/>
  <c r="E41" i="2"/>
  <c r="F41" i="2"/>
  <c r="G41" i="2"/>
  <c r="H41" i="2"/>
  <c r="D25" i="2"/>
  <c r="D26" i="2"/>
  <c r="D27" i="2"/>
  <c r="D28" i="2"/>
  <c r="D29" i="2"/>
  <c r="D30" i="2"/>
  <c r="D31" i="2"/>
  <c r="D32" i="2"/>
  <c r="C32" i="2"/>
  <c r="C31" i="2"/>
  <c r="C30" i="2"/>
  <c r="C29" i="2"/>
  <c r="C28" i="2"/>
  <c r="C27" i="2"/>
  <c r="C26" i="2"/>
  <c r="C25" i="2"/>
  <c r="C24" i="2"/>
  <c r="D15" i="2"/>
  <c r="C16" i="2"/>
  <c r="D48" i="3" l="1"/>
  <c r="C35" i="2"/>
  <c r="C37" i="2" s="1"/>
  <c r="D35" i="2"/>
  <c r="E12" i="2"/>
  <c r="D12" i="2"/>
  <c r="D19" i="2" s="1"/>
  <c r="D21" i="2" s="1"/>
  <c r="H12" i="2"/>
  <c r="H19" i="2" s="1"/>
  <c r="H21" i="2" s="1"/>
  <c r="H48" i="3"/>
  <c r="G12" i="2"/>
  <c r="G19" i="2" s="1"/>
  <c r="G21" i="2" s="1"/>
  <c r="F12" i="2"/>
  <c r="C41" i="2"/>
  <c r="D41" i="2"/>
  <c r="F39" i="2"/>
  <c r="E39" i="2"/>
  <c r="H39" i="2"/>
  <c r="G39" i="2"/>
  <c r="C12" i="2"/>
  <c r="E40" i="2" l="1"/>
  <c r="E19" i="2"/>
  <c r="E21" i="2" s="1"/>
  <c r="C19" i="2"/>
  <c r="C21" i="2" s="1"/>
  <c r="F40" i="2"/>
  <c r="F19" i="2"/>
  <c r="F21" i="2" s="1"/>
  <c r="D37" i="2"/>
  <c r="D39" i="2" s="1"/>
  <c r="D45" i="2"/>
  <c r="G45" i="2"/>
  <c r="D40" i="2"/>
  <c r="H45" i="2"/>
  <c r="H40" i="2"/>
  <c r="G40" i="2"/>
  <c r="C39" i="2"/>
  <c r="C40" i="2"/>
  <c r="E45" i="2" l="1"/>
  <c r="E47" i="2" s="1"/>
  <c r="F45" i="2"/>
  <c r="F47" i="2" s="1"/>
  <c r="C45" i="2"/>
  <c r="D51" i="2"/>
  <c r="E7" i="3" s="1"/>
  <c r="D47" i="2"/>
  <c r="H47" i="2"/>
  <c r="G47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D33" i="5"/>
  <c r="E33" i="5"/>
  <c r="F33" i="5"/>
  <c r="G33" i="5"/>
  <c r="D34" i="5"/>
  <c r="E34" i="5"/>
  <c r="F34" i="5"/>
  <c r="G34" i="5"/>
  <c r="D35" i="5"/>
  <c r="E35" i="5"/>
  <c r="F35" i="5"/>
  <c r="G35" i="5"/>
  <c r="D36" i="5"/>
  <c r="E36" i="5"/>
  <c r="F36" i="5"/>
  <c r="G36" i="5"/>
  <c r="C36" i="5"/>
  <c r="C35" i="5"/>
  <c r="C34" i="5"/>
  <c r="C33" i="5"/>
  <c r="C51" i="2" l="1"/>
  <c r="C53" i="2" s="1"/>
  <c r="C47" i="2"/>
  <c r="D53" i="2"/>
  <c r="F38" i="5"/>
  <c r="D38" i="5"/>
  <c r="E38" i="5"/>
  <c r="C38" i="5"/>
  <c r="G38" i="5"/>
  <c r="G20" i="5"/>
  <c r="H7" i="2" s="1"/>
  <c r="H42" i="2" s="1"/>
  <c r="D20" i="5"/>
  <c r="E7" i="2" s="1"/>
  <c r="E42" i="2" s="1"/>
  <c r="F20" i="5"/>
  <c r="G7" i="2" s="1"/>
  <c r="G42" i="2" s="1"/>
  <c r="E20" i="5"/>
  <c r="F7" i="2" s="1"/>
  <c r="F42" i="2" s="1"/>
  <c r="C20" i="5"/>
  <c r="C7" i="2" s="1"/>
  <c r="C42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48" i="2" l="1"/>
  <c r="E9" i="3"/>
  <c r="D7" i="2"/>
  <c r="D42" i="2" s="1"/>
  <c r="E50" i="2" l="1"/>
  <c r="E51" i="2"/>
  <c r="F7" i="3" s="1"/>
  <c r="E53" i="2" l="1"/>
  <c r="F48" i="2" l="1"/>
  <c r="F9" i="3"/>
  <c r="F50" i="2" l="1"/>
  <c r="F51" i="2"/>
  <c r="G7" i="3" s="1"/>
  <c r="F53" i="2" l="1"/>
  <c r="G48" i="2" l="1"/>
  <c r="G9" i="3"/>
  <c r="G50" i="2" l="1"/>
  <c r="G51" i="2"/>
  <c r="G53" i="2" l="1"/>
  <c r="H7" i="3"/>
  <c r="H48" i="2" l="1"/>
  <c r="H9" i="3"/>
  <c r="H50" i="2" l="1"/>
  <c r="H51" i="2"/>
  <c r="H53" i="2" s="1"/>
</calcChain>
</file>

<file path=xl/sharedStrings.xml><?xml version="1.0" encoding="utf-8"?>
<sst xmlns="http://schemas.openxmlformats.org/spreadsheetml/2006/main" count="236" uniqueCount="174">
  <si>
    <t>Shenfield High School</t>
  </si>
  <si>
    <t>Budget Forecast Plan Notes</t>
  </si>
  <si>
    <t>INCOME</t>
  </si>
  <si>
    <t>2019-20</t>
  </si>
  <si>
    <t>2020-21</t>
  </si>
  <si>
    <t>2021-22</t>
  </si>
  <si>
    <t>Notes</t>
  </si>
  <si>
    <t xml:space="preserve">Sub Total </t>
  </si>
  <si>
    <t>ESFA General Annual Grant</t>
  </si>
  <si>
    <t>ESFA - School budget share</t>
  </si>
  <si>
    <t>Minimum funding guarantee</t>
  </si>
  <si>
    <t>Pupil premium</t>
  </si>
  <si>
    <t>Pupil premium - catchup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</si>
  <si>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</si>
  <si>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</si>
  <si>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</si>
  <si>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</si>
  <si>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</si>
  <si>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</si>
  <si>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</si>
  <si>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LA falling rolls funding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</si>
  <si>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</si>
  <si>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</si>
  <si>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</si>
  <si>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</si>
  <si>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</si>
  <si>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</si>
  <si>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</si>
  <si>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</si>
  <si>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</si>
  <si>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 xml:space="preserve">5 Year Forecast: Income </t>
  </si>
  <si>
    <t>5 Year Forecast: Expenditure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</si>
  <si>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</si>
  <si>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</si>
  <si>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</si>
  <si>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</si>
  <si>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</si>
  <si>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</si>
  <si>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</si>
  <si>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</si>
  <si>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</si>
  <si>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Other Expenditure</t>
  </si>
  <si>
    <t>Teachers</t>
  </si>
  <si>
    <t>Support Staff</t>
  </si>
  <si>
    <t>Overtime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</si>
  <si>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</si>
  <si>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</si>
  <si>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</si>
  <si>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</si>
  <si>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</si>
  <si>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</si>
  <si>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</si>
  <si>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</si>
  <si>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</si>
  <si>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</si>
  <si>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</si>
  <si>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</si>
  <si>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</si>
  <si>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</si>
  <si>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</si>
  <si>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</si>
  <si>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</si>
  <si>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</si>
  <si>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</si>
  <si>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</si>
  <si>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Catering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</si>
  <si>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</si>
  <si>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</si>
  <si>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</si>
  <si>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</si>
  <si>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</si>
  <si>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</si>
  <si>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</si>
  <si>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</si>
  <si>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</si>
  <si>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</si>
  <si>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Student council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</si>
  <si>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</si>
  <si>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</si>
  <si>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</si>
  <si>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</si>
  <si>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</si>
  <si>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</si>
  <si>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</si>
  <si>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</si>
  <si>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5 Year Forecast: Pupil Numbers and Pupil Premium</t>
  </si>
  <si>
    <t>PUPIL NUMBERS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</si>
  <si>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</si>
  <si>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</si>
  <si>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</si>
  <si>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</si>
  <si>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</si>
  <si>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</si>
  <si>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</si>
  <si>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</si>
  <si>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</si>
  <si>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</si>
  <si>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</si>
  <si>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</si>
  <si>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</si>
  <si>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</si>
  <si>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PUPIL PREMIUM</t>
  </si>
  <si>
    <t>2019-20  Census day Jan 2019</t>
  </si>
  <si>
    <t>2020-21  Census day Jan 2021</t>
  </si>
  <si>
    <t>2021-22  Census day Jan 2022</t>
  </si>
  <si>
    <t>Free school meals (Ever 6)</t>
  </si>
  <si>
    <t>Looked after children</t>
  </si>
  <si>
    <t>Post looked after children</t>
  </si>
  <si>
    <t>Armed forces children</t>
  </si>
  <si>
    <t>Amount per FSM</t>
  </si>
  <si>
    <t>Amount per LAC</t>
  </si>
  <si>
    <t>Amount per post LAC</t>
  </si>
  <si>
    <t>Amount per armed forces</t>
  </si>
  <si>
    <t>Total Pupil Premium Forecast</t>
  </si>
  <si>
    <t>Free school meals (Ever 6) funding</t>
  </si>
  <si>
    <t>Looked after children funding</t>
  </si>
  <si>
    <t>Post looked after children funding</t>
  </si>
  <si>
    <t>Armed forces children funding</t>
  </si>
  <si>
    <t>5 Year Forecast: Summary</t>
  </si>
  <si>
    <t>Pupil Numbers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</si>
  <si>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</si>
  <si>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</si>
  <si>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</si>
  <si>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</si>
  <si>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</si>
  <si>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</si>
  <si>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Average teacher cost to school</t>
  </si>
  <si>
    <t>Pupil to teacher ratio</t>
  </si>
  <si>
    <t>Pupil Exclusion</t>
  </si>
  <si>
    <r>
      <t xml:space="preserve">Pupil Premium &amp; Catchup </t>
    </r>
    <r>
      <rPr>
        <sz val="10"/>
        <color theme="1"/>
        <rFont val="Tahoma"/>
        <family val="2"/>
      </rPr>
      <t>(inc. Staffing)</t>
    </r>
  </si>
  <si>
    <t>Teachers Pay Grant</t>
  </si>
  <si>
    <t>Staff salary costs as % of ESFA &amp; LA funding</t>
  </si>
  <si>
    <t>Staff salary costs as % of total expenditure</t>
  </si>
  <si>
    <t>Teachers Pension Grant</t>
  </si>
  <si>
    <t>LA Essex LAC</t>
  </si>
  <si>
    <t>CIF Loan Repay</t>
  </si>
  <si>
    <t>2019-20 Budget</t>
  </si>
  <si>
    <t>2019-20 Updated</t>
  </si>
  <si>
    <t>2023-24</t>
  </si>
  <si>
    <r>
      <t xml:space="preserve">Unrestricted carry forward </t>
    </r>
    <r>
      <rPr>
        <sz val="10"/>
        <color theme="1"/>
        <rFont val="Tahoma"/>
        <family val="2"/>
      </rPr>
      <t>(free reserves)</t>
    </r>
  </si>
  <si>
    <t>Capital carry forward</t>
  </si>
  <si>
    <t>Other authorities income LAC\SEN (i.e.Bexley)</t>
  </si>
  <si>
    <t>Capital Income</t>
  </si>
  <si>
    <t>School improvement - DFC</t>
  </si>
  <si>
    <t>CIF Project 1 - Fire Safety</t>
  </si>
  <si>
    <t xml:space="preserve">CIF Project 2 </t>
  </si>
  <si>
    <t>PP Staffing + PP Catchup Staffing</t>
  </si>
  <si>
    <t>FSM Staff - Pabulum Catering</t>
  </si>
  <si>
    <t>Capital Expenditure</t>
  </si>
  <si>
    <t>CIF project 1 - Fire Safety</t>
  </si>
  <si>
    <t xml:space="preserve">CIF project 2 </t>
  </si>
  <si>
    <t>2022-23  Census day Jan 2023</t>
  </si>
  <si>
    <t>2023-24  Census day Jan 2023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</si>
  <si>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</si>
  <si>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</si>
  <si>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</si>
  <si>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</si>
  <si>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</si>
  <si>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</si>
  <si>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</si>
  <si>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</si>
  <si>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</si>
  <si>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</si>
  <si>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</si>
  <si>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</si>
  <si>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</si>
  <si>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</si>
  <si>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2 LAC logged as Bexley have bespoke payment for the 3rd LAC</t>
  </si>
  <si>
    <t>Teachers (FTE)</t>
  </si>
  <si>
    <t xml:space="preserve">Bexley £25,500 plus 1 Havering plus 1 Enfield </t>
  </si>
  <si>
    <t xml:space="preserve">CIF expenditure from in year income only, not inc carryforward which is assumed all spent </t>
  </si>
  <si>
    <t>Capital carryforwrd includes DFC only (CIF projects excluded)</t>
  </si>
  <si>
    <t>Added £500 to interventions pot (V3)</t>
  </si>
  <si>
    <t>Energy increase by 5%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</si>
</sst>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0.0%"/>
  </numFmts>
  <fonts count="13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9"/>
      <color theme="1"/>
      <name val="Tahoma"/>
      <family val="2"/>
    </font>
    <font>
      <sz val="12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right" vertical="top"/>
    </xf>
    <xf numFmtId="1" fontId="1" fillId="4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vertical="top"/>
    </xf>
    <xf numFmtId="1" fontId="1" fillId="4" borderId="24" xfId="0" applyNumberFormat="1" applyFont="1" applyFill="1" applyBorder="1" applyAlignment="1">
      <alignment horizontal="right"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vertical="top"/>
    </xf>
    <xf numFmtId="1" fontId="1" fillId="4" borderId="28" xfId="0" applyNumberFormat="1" applyFont="1" applyFill="1" applyBorder="1" applyAlignment="1">
      <alignment horizontal="right" vertical="top"/>
    </xf>
    <xf numFmtId="1" fontId="1" fillId="4" borderId="29" xfId="0" applyNumberFormat="1" applyFont="1" applyFill="1" applyBorder="1" applyAlignment="1">
      <alignment horizontal="right" vertical="top"/>
    </xf>
    <xf numFmtId="1" fontId="1" fillId="4" borderId="25" xfId="0" applyNumberFormat="1" applyFont="1" applyFill="1" applyBorder="1" applyAlignment="1">
      <alignment horizontal="right" vertical="top"/>
    </xf>
    <xf numFmtId="1" fontId="1" fillId="4" borderId="26" xfId="0" applyNumberFormat="1" applyFont="1" applyFill="1" applyBorder="1" applyAlignment="1">
      <alignment horizontal="right" vertical="top"/>
    </xf>
    <xf numFmtId="1" fontId="1" fillId="4" borderId="30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2" xfId="0" applyNumberFormat="1" applyFont="1" applyFill="1" applyBorder="1" applyAlignment="1">
      <alignment horizontal="right" vertical="top"/>
    </xf>
    <xf numFmtId="164" fontId="1" fillId="4" borderId="28" xfId="0" applyNumberFormat="1" applyFont="1" applyFill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164" fontId="1" fillId="4" borderId="3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4" borderId="9" xfId="0" applyFont="1" applyFill="1" applyBorder="1" applyAlignment="1">
      <alignment vertical="top"/>
    </xf>
    <xf numFmtId="164" fontId="10" fillId="4" borderId="9" xfId="0" applyNumberFormat="1" applyFont="1" applyFill="1" applyBorder="1" applyAlignment="1">
      <alignment horizontal="right" vertical="top"/>
    </xf>
    <xf numFmtId="164" fontId="10" fillId="4" borderId="7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40" xfId="0" applyNumberFormat="1" applyFont="1" applyFill="1" applyBorder="1" applyAlignment="1">
      <alignment horizontal="right" vertical="top"/>
    </xf>
    <xf numFmtId="164" fontId="1" fillId="4" borderId="42" xfId="0" applyNumberFormat="1" applyFont="1" applyFill="1" applyBorder="1" applyAlignment="1">
      <alignment horizontal="right" vertical="top"/>
    </xf>
    <xf numFmtId="164" fontId="1" fillId="4" borderId="43" xfId="0" applyNumberFormat="1" applyFont="1" applyFill="1" applyBorder="1" applyAlignment="1">
      <alignment horizontal="right" vertical="top"/>
    </xf>
    <xf numFmtId="0" fontId="1" fillId="4" borderId="37" xfId="0" applyFont="1" applyFill="1" applyBorder="1"/>
    <xf numFmtId="165" fontId="1" fillId="4" borderId="14" xfId="0" applyNumberFormat="1" applyFont="1" applyFill="1" applyBorder="1"/>
    <xf numFmtId="2" fontId="1" fillId="4" borderId="11" xfId="0" applyNumberFormat="1" applyFont="1" applyFill="1" applyBorder="1"/>
    <xf numFmtId="0" fontId="1" fillId="4" borderId="16" xfId="0" applyFont="1" applyFill="1" applyBorder="1"/>
    <xf numFmtId="0" fontId="1" fillId="4" borderId="36" xfId="0" applyFont="1" applyFill="1" applyBorder="1"/>
    <xf numFmtId="165" fontId="1" fillId="4" borderId="10" xfId="0" applyNumberFormat="1" applyFont="1" applyFill="1" applyBorder="1"/>
    <xf numFmtId="0" fontId="7" fillId="2" borderId="15" xfId="0" applyFont="1" applyFill="1" applyBorder="1"/>
    <xf numFmtId="1" fontId="7" fillId="2" borderId="15" xfId="0" applyNumberFormat="1" applyFont="1" applyFill="1" applyBorder="1"/>
    <xf numFmtId="0" fontId="7" fillId="0" borderId="1" xfId="0" applyFont="1" applyBorder="1" applyAlignment="1">
      <alignment horizontal="left" vertical="top"/>
    </xf>
    <xf numFmtId="0" fontId="1" fillId="0" borderId="44" xfId="0" applyFont="1" applyBorder="1" applyAlignment="1">
      <alignment vertical="top"/>
    </xf>
    <xf numFmtId="0" fontId="11" fillId="4" borderId="32" xfId="0" applyFont="1" applyFill="1" applyBorder="1" applyAlignment="1">
      <alignment horizontal="right" vertical="top"/>
    </xf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41" xfId="0" applyFont="1" applyBorder="1" applyAlignment="1">
      <alignment vertical="top"/>
    </xf>
    <xf numFmtId="164" fontId="1" fillId="5" borderId="22" xfId="0" applyNumberFormat="1" applyFont="1" applyFill="1" applyBorder="1" applyAlignment="1">
      <alignment horizontal="right" vertical="top"/>
    </xf>
    <xf numFmtId="164" fontId="1" fillId="5" borderId="28" xfId="0" applyNumberFormat="1" applyFont="1" applyFill="1" applyBorder="1" applyAlignment="1">
      <alignment horizontal="right" vertical="top"/>
    </xf>
    <xf numFmtId="164" fontId="1" fillId="5" borderId="35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9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6" xfId="0" applyNumberFormat="1" applyFont="1" applyFill="1" applyBorder="1"/>
    <xf numFmtId="164" fontId="1" fillId="8" borderId="37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9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164" fontId="1" fillId="8" borderId="21" xfId="0" applyNumberFormat="1" applyFont="1" applyFill="1" applyBorder="1" applyAlignment="1">
      <alignment horizontal="right" vertical="top"/>
    </xf>
    <xf numFmtId="164" fontId="1" fillId="8" borderId="28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164" fontId="1" fillId="8" borderId="25" xfId="0" applyNumberFormat="1" applyFont="1" applyFill="1" applyBorder="1" applyAlignment="1">
      <alignment horizontal="right" vertical="top"/>
    </xf>
    <xf numFmtId="164" fontId="1" fillId="8" borderId="30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164" fontId="1" fillId="8" borderId="38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6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48" xfId="0" applyNumberFormat="1" applyFont="1" applyFill="1" applyBorder="1" applyAlignment="1">
      <alignment horizontal="right" vertical="top"/>
    </xf>
    <xf numFmtId="164" fontId="1" fillId="4" borderId="49" xfId="0" applyNumberFormat="1" applyFont="1" applyFill="1" applyBorder="1" applyAlignment="1">
      <alignment horizontal="right" vertical="top"/>
    </xf>
    <xf numFmtId="164" fontId="1" fillId="4" borderId="50" xfId="0" applyNumberFormat="1" applyFont="1" applyFill="1" applyBorder="1" applyAlignment="1">
      <alignment horizontal="right" vertical="top"/>
    </xf>
    <xf numFmtId="164" fontId="1" fillId="4" borderId="45" xfId="0" applyNumberFormat="1" applyFont="1" applyFill="1" applyBorder="1" applyAlignment="1">
      <alignment horizontal="right" vertical="top"/>
    </xf>
    <xf numFmtId="164" fontId="1" fillId="8" borderId="37" xfId="0" applyNumberFormat="1" applyFont="1" applyFill="1" applyBorder="1" applyAlignment="1">
      <alignment horizontal="right" vertical="top"/>
    </xf>
    <xf numFmtId="164" fontId="1" fillId="8" borderId="6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/>
    <xf numFmtId="0" fontId="1" fillId="4" borderId="46" xfId="0" applyFont="1" applyFill="1" applyBorder="1"/>
    <xf numFmtId="0" fontId="1" fillId="8" borderId="37" xfId="0" applyFont="1" applyFill="1" applyBorder="1"/>
    <xf numFmtId="164" fontId="1" fillId="4" borderId="17" xfId="0" applyNumberFormat="1" applyFont="1" applyFill="1" applyBorder="1"/>
    <xf numFmtId="164" fontId="1" fillId="4" borderId="46" xfId="0" applyNumberFormat="1" applyFont="1" applyFill="1" applyBorder="1"/>
    <xf numFmtId="0" fontId="1" fillId="4" borderId="20" xfId="0" applyFont="1" applyFill="1" applyBorder="1" applyAlignment="1">
      <alignment vertical="top"/>
    </xf>
    <xf numFmtId="0" fontId="1" fillId="4" borderId="17" xfId="0" applyFont="1" applyFill="1" applyBorder="1"/>
    <xf numFmtId="2" fontId="8" fillId="0" borderId="5" xfId="0" applyNumberFormat="1" applyFont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164" fontId="1" fillId="4" borderId="37" xfId="0" applyNumberFormat="1" applyFont="1" applyFill="1" applyBorder="1" applyAlignment="1">
      <alignment horizontal="right" vertical="top"/>
    </xf>
    <xf numFmtId="38" fontId="12" fillId="4" borderId="14" xfId="0" applyNumberFormat="1" applyFont="1" applyFill="1" applyBorder="1"/>
    <xf numFmtId="38" fontId="1" fillId="4" borderId="14" xfId="0" applyNumberFormat="1" applyFont="1" applyFill="1" applyBorder="1"/>
    <xf numFmtId="38" fontId="1" fillId="8" borderId="39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/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7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33" xfId="0" applyFont="1" applyFill="1" applyBorder="1" applyAlignment="1" applyProtection="1">
      <alignment horizontal="left" vertical="top" wrapText="1"/>
    </xf>
    <xf numFmtId="0" fontId="6" fillId="6" borderId="34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E52" sqref="E52"/>
    </sheetView>
  </sheetViews>
  <sheetFormatPr defaultRowHeight="15" x14ac:dyDescent="0.2"/>
  <cols>
    <col min="1" max="1" width="1.77734375" style="2" customWidth="1"/>
    <col min="2" max="2" width="41.218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69" t="s">
        <v>0</v>
      </c>
      <c r="C2" s="170"/>
      <c r="D2" s="170"/>
      <c r="E2" s="170"/>
      <c r="F2" s="170"/>
      <c r="G2" s="170"/>
      <c r="H2" s="170"/>
      <c r="I2" s="12"/>
    </row>
    <row r="3" spans="1:9" ht="20.25" customHeight="1" thickBot="1" x14ac:dyDescent="0.25">
      <c r="A3" s="1"/>
      <c r="B3" s="169" t="s">
        <v>118</v>
      </c>
      <c r="C3" s="170"/>
      <c r="D3" s="170"/>
      <c r="E3" s="170"/>
      <c r="F3" s="170"/>
      <c r="G3" s="170"/>
      <c r="H3" s="170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136</v>
      </c>
      <c r="D5" s="16" t="s">
        <v>137</v>
      </c>
      <c r="E5" s="15" t="s">
        <v>4</v>
      </c>
      <c r="F5" s="15" t="s">
        <v>5</v>
      </c>
      <c r="G5" s="15" t="s">
        <v>84</v>
      </c>
      <c r="H5" s="15" t="s">
        <v>138</v>
      </c>
      <c r="I5" s="13"/>
    </row>
    <row r="6" spans="1:9" ht="15.75" thickBot="1" x14ac:dyDescent="0.25">
      <c r="A6" s="1"/>
      <c r="B6" s="172"/>
      <c r="C6" s="172"/>
      <c r="D6" s="172"/>
      <c r="E6" s="172"/>
      <c r="F6" s="172"/>
      <c r="G6" s="172"/>
      <c r="H6" s="172"/>
      <c r="I6" s="13"/>
    </row>
    <row r="7" spans="1:9" s="67" customFormat="1" ht="18.75" thickBot="1" x14ac:dyDescent="0.3">
      <c r="A7" s="69"/>
      <c r="B7" s="68" t="s">
        <v>119</v>
      </c>
      <c r="C7" s="70">
        <f>'Pupil Numbers and PP'!C20</f>
        <v>1357</v>
      </c>
      <c r="D7" s="70">
        <f>'Pupil Numbers and PP'!C20</f>
        <v>1357</v>
      </c>
      <c r="E7" s="70">
        <f>'Pupil Numbers and PP'!D20</f>
        <v>1425</v>
      </c>
      <c r="F7" s="70">
        <f>'Pupil Numbers and PP'!E20</f>
        <v>1495</v>
      </c>
      <c r="G7" s="70">
        <f>'Pupil Numbers and PP'!F20</f>
        <v>1507</v>
      </c>
      <c r="H7" s="70">
        <f>'Pupil Numbers and PP'!G20</f>
        <v>1503</v>
      </c>
      <c r="I7" s="13"/>
    </row>
    <row r="8" spans="1:9" s="67" customFormat="1" ht="18.75" thickBot="1" x14ac:dyDescent="0.3">
      <c r="A8" s="69"/>
      <c r="B8" s="96"/>
      <c r="C8" s="97"/>
      <c r="D8" s="97"/>
      <c r="E8" s="97"/>
      <c r="F8" s="97"/>
      <c r="G8" s="97"/>
      <c r="H8" s="97"/>
      <c r="I8" s="13"/>
    </row>
    <row r="9" spans="1:9" s="14" customFormat="1" ht="18.75" thickBot="1" x14ac:dyDescent="0.3">
      <c r="A9" s="13"/>
      <c r="B9" s="98" t="s">
        <v>168</v>
      </c>
      <c r="C9" s="159">
        <v>73.22</v>
      </c>
      <c r="D9" s="159">
        <v>73.22</v>
      </c>
      <c r="E9" s="159">
        <v>73.42</v>
      </c>
      <c r="F9" s="159">
        <v>73.42</v>
      </c>
      <c r="G9" s="159">
        <v>73.42</v>
      </c>
      <c r="H9" s="159">
        <v>73.42</v>
      </c>
      <c r="I9" s="13"/>
    </row>
    <row r="10" spans="1:9" ht="15.75" thickBot="1" x14ac:dyDescent="0.25">
      <c r="A10" s="1"/>
      <c r="B10" s="176"/>
      <c r="C10" s="176"/>
      <c r="D10" s="176"/>
      <c r="E10" s="176"/>
      <c r="F10" s="176"/>
      <c r="G10" s="176"/>
      <c r="H10" s="176"/>
      <c r="I10" s="13"/>
    </row>
    <row r="11" spans="1:9" ht="18.75" thickBot="1" x14ac:dyDescent="0.3">
      <c r="A11" s="1"/>
      <c r="B11" s="173" t="s">
        <v>120</v>
      </c>
      <c r="C11" s="174"/>
      <c r="D11" s="174"/>
      <c r="E11" s="174"/>
      <c r="F11" s="174"/>
      <c r="G11" s="174"/>
      <c r="H11" s="175"/>
      <c r="I11" s="13"/>
    </row>
    <row r="12" spans="1:9" x14ac:dyDescent="0.2">
      <c r="A12" s="1"/>
      <c r="B12" s="158" t="s">
        <v>8</v>
      </c>
      <c r="C12" s="155">
        <f>Income!C15</f>
        <v>4816582</v>
      </c>
      <c r="D12" s="152">
        <f>Income!D15</f>
        <v>4835787</v>
      </c>
      <c r="E12" s="152">
        <f>Income!E15</f>
        <v>5336812</v>
      </c>
      <c r="F12" s="152">
        <f>Income!F15</f>
        <v>5771812</v>
      </c>
      <c r="G12" s="152">
        <f>Income!G15</f>
        <v>6096812</v>
      </c>
      <c r="H12" s="152">
        <f>Income!H15</f>
        <v>6206812</v>
      </c>
      <c r="I12" s="13"/>
    </row>
    <row r="13" spans="1:9" x14ac:dyDescent="0.2">
      <c r="A13" s="1"/>
      <c r="B13" s="94" t="s">
        <v>13</v>
      </c>
      <c r="C13" s="111">
        <f>Income!C21</f>
        <v>1805914</v>
      </c>
      <c r="D13" s="74">
        <f>Income!D21</f>
        <v>1826893</v>
      </c>
      <c r="E13" s="74">
        <f>Income!E21</f>
        <v>1816744</v>
      </c>
      <c r="F13" s="74">
        <f>Income!F21</f>
        <v>1752403</v>
      </c>
      <c r="G13" s="74">
        <f>Income!G21</f>
        <v>1770651</v>
      </c>
      <c r="H13" s="74">
        <f>Income!H21</f>
        <v>1749370</v>
      </c>
      <c r="I13" s="13"/>
    </row>
    <row r="14" spans="1:9" x14ac:dyDescent="0.2">
      <c r="A14" s="1"/>
      <c r="B14" s="94" t="s">
        <v>14</v>
      </c>
      <c r="C14" s="111">
        <f>Income!C27</f>
        <v>198107</v>
      </c>
      <c r="D14" s="74">
        <f>Income!D27</f>
        <v>192407</v>
      </c>
      <c r="E14" s="74">
        <f>Income!E27</f>
        <v>92137</v>
      </c>
      <c r="F14" s="74">
        <f>Income!F27</f>
        <v>94695</v>
      </c>
      <c r="G14" s="74">
        <f>Income!G27</f>
        <v>94695</v>
      </c>
      <c r="H14" s="74">
        <f>Income!H27</f>
        <v>94695</v>
      </c>
      <c r="I14" s="13"/>
    </row>
    <row r="15" spans="1:9" x14ac:dyDescent="0.2">
      <c r="A15" s="1"/>
      <c r="B15" s="94" t="s">
        <v>15</v>
      </c>
      <c r="C15" s="111">
        <f>Income!C30</f>
        <v>23800</v>
      </c>
      <c r="D15" s="74">
        <f>Income!D30</f>
        <v>23800</v>
      </c>
      <c r="E15" s="74">
        <f>Income!E30</f>
        <v>23800</v>
      </c>
      <c r="F15" s="74">
        <f>Income!F30</f>
        <v>23800</v>
      </c>
      <c r="G15" s="74">
        <f>Income!G30</f>
        <v>23800</v>
      </c>
      <c r="H15" s="74">
        <f>Income!H30</f>
        <v>23800</v>
      </c>
      <c r="I15" s="13"/>
    </row>
    <row r="16" spans="1:9" x14ac:dyDescent="0.2">
      <c r="A16" s="1"/>
      <c r="B16" s="153" t="s">
        <v>16</v>
      </c>
      <c r="C16" s="156">
        <f>Income!C41</f>
        <v>175250</v>
      </c>
      <c r="D16" s="108">
        <f>Income!D41</f>
        <v>175250</v>
      </c>
      <c r="E16" s="108">
        <f>Income!E41</f>
        <v>175250</v>
      </c>
      <c r="F16" s="108">
        <f>Income!F41</f>
        <v>175250</v>
      </c>
      <c r="G16" s="108">
        <f>Income!G41</f>
        <v>175250</v>
      </c>
      <c r="H16" s="108">
        <f>Income!H41</f>
        <v>175250</v>
      </c>
      <c r="I16" s="13"/>
    </row>
    <row r="17" spans="1:9" ht="15.75" thickBot="1" x14ac:dyDescent="0.25">
      <c r="A17" s="1"/>
      <c r="B17" s="154" t="s">
        <v>142</v>
      </c>
      <c r="C17" s="112">
        <f>Income!C46</f>
        <v>71569</v>
      </c>
      <c r="D17" s="113">
        <f>Income!D46</f>
        <v>71569</v>
      </c>
      <c r="E17" s="113">
        <f>Income!E46</f>
        <v>25741</v>
      </c>
      <c r="F17" s="113">
        <f>Income!F46</f>
        <v>25741</v>
      </c>
      <c r="G17" s="113">
        <f>Income!G46</f>
        <v>25741</v>
      </c>
      <c r="H17" s="113">
        <f>Income!H46</f>
        <v>25741</v>
      </c>
      <c r="I17" s="13"/>
    </row>
    <row r="18" spans="1:9" ht="15.75" thickBot="1" x14ac:dyDescent="0.25">
      <c r="A18" s="1"/>
      <c r="B18" s="101"/>
      <c r="C18" s="136"/>
      <c r="D18" s="136"/>
      <c r="E18" s="136"/>
      <c r="F18" s="136"/>
      <c r="G18" s="136"/>
      <c r="H18" s="136"/>
      <c r="I18" s="13"/>
    </row>
    <row r="19" spans="1:9" x14ac:dyDescent="0.2">
      <c r="A19" s="1"/>
      <c r="B19" s="144" t="s">
        <v>160</v>
      </c>
      <c r="C19" s="72">
        <f t="shared" ref="C19:H19" si="0">SUM(C12:C16)</f>
        <v>7019653</v>
      </c>
      <c r="D19" s="72">
        <f t="shared" si="0"/>
        <v>7054137</v>
      </c>
      <c r="E19" s="72">
        <f t="shared" si="0"/>
        <v>7444743</v>
      </c>
      <c r="F19" s="72">
        <f t="shared" si="0"/>
        <v>7817960</v>
      </c>
      <c r="G19" s="72">
        <f t="shared" si="0"/>
        <v>8161208</v>
      </c>
      <c r="H19" s="72">
        <f t="shared" si="0"/>
        <v>8249927</v>
      </c>
      <c r="I19" s="13"/>
    </row>
    <row r="20" spans="1:9" ht="15.75" thickBot="1" x14ac:dyDescent="0.25">
      <c r="A20" s="1"/>
      <c r="B20" s="145" t="s">
        <v>142</v>
      </c>
      <c r="C20" s="113">
        <f>SUM(C17)</f>
        <v>71569</v>
      </c>
      <c r="D20" s="113">
        <f t="shared" ref="D20:H20" si="1">SUM(D17)</f>
        <v>71569</v>
      </c>
      <c r="E20" s="113">
        <f t="shared" si="1"/>
        <v>25741</v>
      </c>
      <c r="F20" s="113">
        <f t="shared" si="1"/>
        <v>25741</v>
      </c>
      <c r="G20" s="113">
        <f t="shared" si="1"/>
        <v>25741</v>
      </c>
      <c r="H20" s="113">
        <f t="shared" si="1"/>
        <v>25741</v>
      </c>
      <c r="I20" s="13"/>
    </row>
    <row r="21" spans="1:9" ht="15.75" thickBot="1" x14ac:dyDescent="0.25">
      <c r="A21" s="1"/>
      <c r="B21" s="75" t="s">
        <v>121</v>
      </c>
      <c r="C21" s="82">
        <f>SUM(C19:C20)</f>
        <v>7091222</v>
      </c>
      <c r="D21" s="82">
        <f t="shared" ref="D21:H21" si="2">SUM(D19:D20)</f>
        <v>7125706</v>
      </c>
      <c r="E21" s="82">
        <f t="shared" si="2"/>
        <v>7470484</v>
      </c>
      <c r="F21" s="82">
        <f t="shared" si="2"/>
        <v>7843701</v>
      </c>
      <c r="G21" s="82">
        <f t="shared" si="2"/>
        <v>8186949</v>
      </c>
      <c r="H21" s="82">
        <f t="shared" si="2"/>
        <v>8275668</v>
      </c>
      <c r="I21" s="13"/>
    </row>
    <row r="22" spans="1:9" ht="15.75" thickBot="1" x14ac:dyDescent="0.25">
      <c r="A22" s="1"/>
      <c r="B22" s="172"/>
      <c r="C22" s="172"/>
      <c r="D22" s="172"/>
      <c r="E22" s="172"/>
      <c r="F22" s="172"/>
      <c r="G22" s="172"/>
      <c r="H22" s="172"/>
      <c r="I22" s="13"/>
    </row>
    <row r="23" spans="1:9" ht="18.75" thickBot="1" x14ac:dyDescent="0.3">
      <c r="A23" s="1"/>
      <c r="B23" s="173" t="s">
        <v>32</v>
      </c>
      <c r="C23" s="174"/>
      <c r="D23" s="174"/>
      <c r="E23" s="174"/>
      <c r="F23" s="174"/>
      <c r="G23" s="174"/>
      <c r="H23" s="175"/>
      <c r="I23" s="13"/>
    </row>
    <row r="24" spans="1:9" x14ac:dyDescent="0.2">
      <c r="A24" s="1"/>
      <c r="B24" s="71" t="s">
        <v>122</v>
      </c>
      <c r="C24" s="110">
        <f>Expenditure!C9</f>
        <v>4228306</v>
      </c>
      <c r="D24" s="72">
        <f>Expenditure!D9</f>
        <v>4231770</v>
      </c>
      <c r="E24" s="72">
        <f>Expenditure!E9</f>
        <v>4437396</v>
      </c>
      <c r="F24" s="72">
        <f>Expenditure!F9</f>
        <v>4501674</v>
      </c>
      <c r="G24" s="72">
        <f>Expenditure!G9</f>
        <v>4555071</v>
      </c>
      <c r="H24" s="72">
        <f>Expenditure!H9</f>
        <v>4599803</v>
      </c>
      <c r="I24" s="13"/>
    </row>
    <row r="25" spans="1:9" x14ac:dyDescent="0.2">
      <c r="A25" s="1"/>
      <c r="B25" s="73" t="s">
        <v>123</v>
      </c>
      <c r="C25" s="111">
        <f>Expenditure!C13</f>
        <v>1674504</v>
      </c>
      <c r="D25" s="74">
        <f>Expenditure!D13</f>
        <v>1662991</v>
      </c>
      <c r="E25" s="74">
        <f>Expenditure!E13</f>
        <v>1720721</v>
      </c>
      <c r="F25" s="74">
        <f>Expenditure!F13</f>
        <v>1743179</v>
      </c>
      <c r="G25" s="74">
        <f>Expenditure!G13</f>
        <v>1757562</v>
      </c>
      <c r="H25" s="74">
        <f>Expenditure!H13</f>
        <v>1762546</v>
      </c>
      <c r="I25" s="13"/>
    </row>
    <row r="26" spans="1:9" x14ac:dyDescent="0.2">
      <c r="A26" s="1"/>
      <c r="B26" s="73" t="s">
        <v>35</v>
      </c>
      <c r="C26" s="111">
        <f>Expenditure!C20</f>
        <v>56500</v>
      </c>
      <c r="D26" s="74">
        <f>Expenditure!D20</f>
        <v>56500</v>
      </c>
      <c r="E26" s="74">
        <f>Expenditure!E20</f>
        <v>58500</v>
      </c>
      <c r="F26" s="74">
        <f>Expenditure!F20</f>
        <v>61500</v>
      </c>
      <c r="G26" s="74">
        <f>Expenditure!G20</f>
        <v>64000</v>
      </c>
      <c r="H26" s="74">
        <f>Expenditure!H20</f>
        <v>66000</v>
      </c>
      <c r="I26" s="13"/>
    </row>
    <row r="27" spans="1:9" x14ac:dyDescent="0.2">
      <c r="A27" s="1"/>
      <c r="B27" s="73" t="s">
        <v>36</v>
      </c>
      <c r="C27" s="111">
        <f>Expenditure!C28</f>
        <v>85000</v>
      </c>
      <c r="D27" s="74">
        <f>Expenditure!D28</f>
        <v>85000</v>
      </c>
      <c r="E27" s="74">
        <f>Expenditure!E28</f>
        <v>86000</v>
      </c>
      <c r="F27" s="74">
        <f>Expenditure!F28</f>
        <v>111500</v>
      </c>
      <c r="G27" s="74">
        <f>Expenditure!G28</f>
        <v>121000</v>
      </c>
      <c r="H27" s="74">
        <f>Expenditure!H28</f>
        <v>130500</v>
      </c>
      <c r="I27" s="13"/>
    </row>
    <row r="28" spans="1:9" x14ac:dyDescent="0.2">
      <c r="A28" s="1"/>
      <c r="B28" s="73" t="s">
        <v>37</v>
      </c>
      <c r="C28" s="111">
        <f>Expenditure!C35</f>
        <v>408542</v>
      </c>
      <c r="D28" s="74">
        <f>Expenditure!D35</f>
        <v>417542</v>
      </c>
      <c r="E28" s="74">
        <f>Expenditure!E35</f>
        <v>431442</v>
      </c>
      <c r="F28" s="74">
        <f>Expenditure!F35</f>
        <v>448942</v>
      </c>
      <c r="G28" s="74">
        <f>Expenditure!G35</f>
        <v>463942</v>
      </c>
      <c r="H28" s="74">
        <f>Expenditure!H35</f>
        <v>478442</v>
      </c>
      <c r="I28" s="13"/>
    </row>
    <row r="29" spans="1:9" x14ac:dyDescent="0.2">
      <c r="A29" s="1"/>
      <c r="B29" s="73" t="s">
        <v>38</v>
      </c>
      <c r="C29" s="111">
        <f>Expenditure!C42</f>
        <v>480042</v>
      </c>
      <c r="D29" s="74">
        <f>Expenditure!D42</f>
        <v>499747</v>
      </c>
      <c r="E29" s="74">
        <f>Expenditure!E42</f>
        <v>501813</v>
      </c>
      <c r="F29" s="74">
        <f>Expenditure!F42</f>
        <v>519313</v>
      </c>
      <c r="G29" s="74">
        <f>Expenditure!G42</f>
        <v>537813</v>
      </c>
      <c r="H29" s="74">
        <f>Expenditure!H42</f>
        <v>549813</v>
      </c>
      <c r="I29" s="13"/>
    </row>
    <row r="30" spans="1:9" x14ac:dyDescent="0.2">
      <c r="A30" s="1"/>
      <c r="B30" s="73" t="s">
        <v>39</v>
      </c>
      <c r="C30" s="111">
        <f>Expenditure!C61</f>
        <v>169300</v>
      </c>
      <c r="D30" s="74">
        <f>Expenditure!D61</f>
        <v>181705</v>
      </c>
      <c r="E30" s="74">
        <f>Expenditure!E61</f>
        <v>180100</v>
      </c>
      <c r="F30" s="74">
        <f>Expenditure!F61</f>
        <v>188850</v>
      </c>
      <c r="G30" s="74">
        <f>Expenditure!G61</f>
        <v>197200</v>
      </c>
      <c r="H30" s="74">
        <f>Expenditure!H61</f>
        <v>200950</v>
      </c>
      <c r="I30" s="13"/>
    </row>
    <row r="31" spans="1:9" x14ac:dyDescent="0.2">
      <c r="A31" s="1"/>
      <c r="B31" s="73" t="s">
        <v>124</v>
      </c>
      <c r="C31" s="111">
        <f>Expenditure!C65</f>
        <v>95000</v>
      </c>
      <c r="D31" s="74">
        <f>Expenditure!D65</f>
        <v>95000</v>
      </c>
      <c r="E31" s="74">
        <f>Expenditure!E65</f>
        <v>96000</v>
      </c>
      <c r="F31" s="74">
        <f>Expenditure!F65</f>
        <v>121000</v>
      </c>
      <c r="G31" s="74">
        <f>Expenditure!G65</f>
        <v>121000</v>
      </c>
      <c r="H31" s="74">
        <f>Expenditure!H65</f>
        <v>131000</v>
      </c>
      <c r="I31" s="13"/>
    </row>
    <row r="32" spans="1:9" x14ac:dyDescent="0.2">
      <c r="A32" s="1"/>
      <c r="B32" s="73" t="s">
        <v>41</v>
      </c>
      <c r="C32" s="111">
        <f>Expenditure!C70</f>
        <v>27080</v>
      </c>
      <c r="D32" s="74">
        <f>Expenditure!D70</f>
        <v>26008</v>
      </c>
      <c r="E32" s="74">
        <f>Expenditure!E70</f>
        <v>26008</v>
      </c>
      <c r="F32" s="74">
        <f>Expenditure!F70</f>
        <v>26508</v>
      </c>
      <c r="G32" s="74">
        <f>Expenditure!G70</f>
        <v>26508</v>
      </c>
      <c r="H32" s="74">
        <f>Expenditure!H70</f>
        <v>27008</v>
      </c>
      <c r="I32" s="13"/>
    </row>
    <row r="33" spans="1:9" ht="15.75" thickBot="1" x14ac:dyDescent="0.25">
      <c r="A33" s="1"/>
      <c r="B33" s="109" t="s">
        <v>153</v>
      </c>
      <c r="C33" s="112">
        <f>Expenditure!C75</f>
        <v>71569</v>
      </c>
      <c r="D33" s="112">
        <f>Expenditure!D75</f>
        <v>88254</v>
      </c>
      <c r="E33" s="112">
        <f>Expenditure!E75</f>
        <v>25741</v>
      </c>
      <c r="F33" s="112">
        <f>Expenditure!F75</f>
        <v>25741</v>
      </c>
      <c r="G33" s="112">
        <f>Expenditure!G75</f>
        <v>25741</v>
      </c>
      <c r="H33" s="112">
        <f>Expenditure!H75</f>
        <v>25741</v>
      </c>
      <c r="I33" s="13"/>
    </row>
    <row r="34" spans="1:9" ht="15.75" thickBot="1" x14ac:dyDescent="0.25">
      <c r="A34" s="1"/>
      <c r="B34" s="101"/>
      <c r="C34" s="136"/>
      <c r="D34" s="136"/>
      <c r="E34" s="136"/>
      <c r="F34" s="136"/>
      <c r="G34" s="136"/>
      <c r="H34" s="136"/>
      <c r="I34" s="13"/>
    </row>
    <row r="35" spans="1:9" x14ac:dyDescent="0.2">
      <c r="A35" s="1"/>
      <c r="B35" s="144" t="s">
        <v>161</v>
      </c>
      <c r="C35" s="72">
        <f t="shared" ref="C35:H35" si="3">SUM(C24:C32)</f>
        <v>7224274</v>
      </c>
      <c r="D35" s="72">
        <f t="shared" si="3"/>
        <v>7256263</v>
      </c>
      <c r="E35" s="72">
        <f t="shared" si="3"/>
        <v>7537980</v>
      </c>
      <c r="F35" s="72">
        <f t="shared" si="3"/>
        <v>7722466</v>
      </c>
      <c r="G35" s="72">
        <f t="shared" si="3"/>
        <v>7844096</v>
      </c>
      <c r="H35" s="72">
        <f t="shared" si="3"/>
        <v>7946062</v>
      </c>
      <c r="I35" s="13"/>
    </row>
    <row r="36" spans="1:9" ht="15.75" thickBot="1" x14ac:dyDescent="0.25">
      <c r="A36" s="1"/>
      <c r="B36" s="145" t="s">
        <v>148</v>
      </c>
      <c r="C36" s="113">
        <f>SUM(C33)</f>
        <v>71569</v>
      </c>
      <c r="D36" s="113">
        <f t="shared" ref="D36:H36" si="4">SUM(D33)</f>
        <v>88254</v>
      </c>
      <c r="E36" s="113">
        <f t="shared" si="4"/>
        <v>25741</v>
      </c>
      <c r="F36" s="113">
        <f t="shared" si="4"/>
        <v>25741</v>
      </c>
      <c r="G36" s="113">
        <f t="shared" si="4"/>
        <v>25741</v>
      </c>
      <c r="H36" s="113">
        <f t="shared" si="4"/>
        <v>25741</v>
      </c>
      <c r="I36" s="13"/>
    </row>
    <row r="37" spans="1:9" ht="15.75" thickBot="1" x14ac:dyDescent="0.25">
      <c r="A37" s="1"/>
      <c r="B37" s="75" t="s">
        <v>125</v>
      </c>
      <c r="C37" s="82">
        <f>SUM(C35:C36)</f>
        <v>7295843</v>
      </c>
      <c r="D37" s="82">
        <f t="shared" ref="D37:H37" si="5">SUM(D35:D36)</f>
        <v>7344517</v>
      </c>
      <c r="E37" s="82">
        <f t="shared" si="5"/>
        <v>7563721</v>
      </c>
      <c r="F37" s="82">
        <f t="shared" si="5"/>
        <v>7748207</v>
      </c>
      <c r="G37" s="82">
        <f t="shared" si="5"/>
        <v>7869837</v>
      </c>
      <c r="H37" s="82">
        <f t="shared" si="5"/>
        <v>7971803</v>
      </c>
      <c r="I37" s="13"/>
    </row>
    <row r="38" spans="1:9" ht="15.75" thickBot="1" x14ac:dyDescent="0.25">
      <c r="A38" s="1"/>
      <c r="B38" s="172"/>
      <c r="C38" s="172"/>
      <c r="D38" s="172"/>
      <c r="E38" s="172"/>
      <c r="F38" s="172"/>
      <c r="G38" s="172"/>
      <c r="H38" s="172"/>
      <c r="I38" s="13"/>
    </row>
    <row r="39" spans="1:9" x14ac:dyDescent="0.2">
      <c r="A39" s="1"/>
      <c r="B39" s="93" t="s">
        <v>132</v>
      </c>
      <c r="C39" s="91">
        <f t="shared" ref="C39:H39" si="6">(C24+C25)/C37</f>
        <v>0.80906483322078071</v>
      </c>
      <c r="D39" s="91">
        <f t="shared" si="6"/>
        <v>0.80260703324670635</v>
      </c>
      <c r="E39" s="91">
        <f t="shared" si="6"/>
        <v>0.81416501216795278</v>
      </c>
      <c r="F39" s="91">
        <f t="shared" si="6"/>
        <v>0.80597394984413817</v>
      </c>
      <c r="G39" s="91">
        <f t="shared" si="6"/>
        <v>0.80213008223677318</v>
      </c>
      <c r="H39" s="91">
        <f t="shared" si="6"/>
        <v>0.79810665165709693</v>
      </c>
      <c r="I39" s="13"/>
    </row>
    <row r="40" spans="1:9" x14ac:dyDescent="0.2">
      <c r="A40" s="1"/>
      <c r="B40" s="94" t="s">
        <v>131</v>
      </c>
      <c r="C40" s="95">
        <f t="shared" ref="C40:H40" si="7">(C24+C25)/(C12+C13+C14)</f>
        <v>0.86543814381221129</v>
      </c>
      <c r="D40" s="95">
        <f t="shared" si="7"/>
        <v>0.85991045773744379</v>
      </c>
      <c r="E40" s="95">
        <f t="shared" si="7"/>
        <v>0.8499003476962107</v>
      </c>
      <c r="F40" s="95">
        <f t="shared" si="7"/>
        <v>0.81965176120993688</v>
      </c>
      <c r="G40" s="95">
        <f t="shared" si="7"/>
        <v>0.79282940629914656</v>
      </c>
      <c r="H40" s="95">
        <f t="shared" si="7"/>
        <v>0.79026781802777513</v>
      </c>
      <c r="I40" s="13"/>
    </row>
    <row r="41" spans="1:9" x14ac:dyDescent="0.2">
      <c r="A41" s="1"/>
      <c r="B41" s="94" t="s">
        <v>126</v>
      </c>
      <c r="C41" s="74">
        <f t="shared" ref="C41:H41" si="8">C24/C9</f>
        <v>57747.965036875168</v>
      </c>
      <c r="D41" s="74">
        <f t="shared" si="8"/>
        <v>57795.274515159792</v>
      </c>
      <c r="E41" s="74">
        <f t="shared" si="8"/>
        <v>60438.518114955055</v>
      </c>
      <c r="F41" s="74">
        <f t="shared" si="8"/>
        <v>61314.001634432032</v>
      </c>
      <c r="G41" s="74">
        <f t="shared" si="8"/>
        <v>62041.283029147373</v>
      </c>
      <c r="H41" s="74">
        <f t="shared" si="8"/>
        <v>62650.544810678286</v>
      </c>
      <c r="I41" s="13"/>
    </row>
    <row r="42" spans="1:9" ht="15.75" thickBot="1" x14ac:dyDescent="0.25">
      <c r="A42" s="1"/>
      <c r="B42" s="90" t="s">
        <v>127</v>
      </c>
      <c r="C42" s="92">
        <f t="shared" ref="C42:H42" si="9">C7/C9</f>
        <v>18.533187653646547</v>
      </c>
      <c r="D42" s="92">
        <f t="shared" si="9"/>
        <v>18.533187653646547</v>
      </c>
      <c r="E42" s="92">
        <f t="shared" si="9"/>
        <v>19.408880414056114</v>
      </c>
      <c r="F42" s="92">
        <f t="shared" si="9"/>
        <v>20.36229910106238</v>
      </c>
      <c r="G42" s="92">
        <f t="shared" si="9"/>
        <v>20.525742304549169</v>
      </c>
      <c r="H42" s="92">
        <f t="shared" si="9"/>
        <v>20.471261236720238</v>
      </c>
      <c r="I42" s="13"/>
    </row>
    <row r="43" spans="1:9" ht="15.75" thickBot="1" x14ac:dyDescent="0.25">
      <c r="A43" s="1"/>
      <c r="B43" s="171"/>
      <c r="C43" s="171"/>
      <c r="D43" s="171"/>
      <c r="E43" s="171"/>
      <c r="F43" s="171"/>
      <c r="G43" s="171"/>
      <c r="H43" s="171"/>
      <c r="I43" s="13"/>
    </row>
    <row r="44" spans="1:9" s="14" customFormat="1" ht="36.75" thickBot="1" x14ac:dyDescent="0.3">
      <c r="A44" s="13"/>
      <c r="B44" s="15"/>
      <c r="C44" s="16" t="s">
        <v>136</v>
      </c>
      <c r="D44" s="16" t="s">
        <v>137</v>
      </c>
      <c r="E44" s="15" t="s">
        <v>4</v>
      </c>
      <c r="F44" s="15" t="s">
        <v>5</v>
      </c>
      <c r="G44" s="15" t="s">
        <v>84</v>
      </c>
      <c r="H44" s="15" t="s">
        <v>138</v>
      </c>
      <c r="I44" s="13"/>
    </row>
    <row r="45" spans="1:9" s="67" customFormat="1" ht="18" x14ac:dyDescent="0.25">
      <c r="A45" s="69"/>
      <c r="B45" s="141" t="s">
        <v>157</v>
      </c>
      <c r="C45" s="162">
        <f t="shared" ref="C45:H46" si="10">C19-C35</f>
        <v>-204621</v>
      </c>
      <c r="D45" s="163">
        <f t="shared" si="10"/>
        <v>-202126</v>
      </c>
      <c r="E45" s="163">
        <f t="shared" si="10"/>
        <v>-93237</v>
      </c>
      <c r="F45" s="163">
        <f t="shared" si="10"/>
        <v>95494</v>
      </c>
      <c r="G45" s="163">
        <f t="shared" si="10"/>
        <v>317112</v>
      </c>
      <c r="H45" s="163">
        <f t="shared" si="10"/>
        <v>303865</v>
      </c>
      <c r="I45" s="13"/>
    </row>
    <row r="46" spans="1:9" s="67" customFormat="1" ht="18.75" thickBot="1" x14ac:dyDescent="0.3">
      <c r="A46" s="69"/>
      <c r="B46" s="142" t="s">
        <v>158</v>
      </c>
      <c r="C46" s="164">
        <f t="shared" si="10"/>
        <v>0</v>
      </c>
      <c r="D46" s="164">
        <f t="shared" si="10"/>
        <v>-16685</v>
      </c>
      <c r="E46" s="164">
        <f t="shared" si="10"/>
        <v>0</v>
      </c>
      <c r="F46" s="164">
        <f t="shared" si="10"/>
        <v>0</v>
      </c>
      <c r="G46" s="164">
        <f t="shared" si="10"/>
        <v>0</v>
      </c>
      <c r="H46" s="164">
        <f t="shared" si="10"/>
        <v>0</v>
      </c>
      <c r="I46" s="13"/>
    </row>
    <row r="47" spans="1:9" s="67" customFormat="1" ht="18.75" thickBot="1" x14ac:dyDescent="0.3">
      <c r="A47" s="69"/>
      <c r="B47" s="122" t="s">
        <v>154</v>
      </c>
      <c r="C47" s="165">
        <f>SUM(C45:C46)</f>
        <v>-204621</v>
      </c>
      <c r="D47" s="165">
        <f t="shared" ref="D47:H47" si="11">SUM(D45:D46)</f>
        <v>-218811</v>
      </c>
      <c r="E47" s="165">
        <f t="shared" si="11"/>
        <v>-93237</v>
      </c>
      <c r="F47" s="165">
        <f t="shared" si="11"/>
        <v>95494</v>
      </c>
      <c r="G47" s="165">
        <f t="shared" si="11"/>
        <v>317112</v>
      </c>
      <c r="H47" s="165">
        <f t="shared" si="11"/>
        <v>303865</v>
      </c>
      <c r="I47" s="13"/>
    </row>
    <row r="48" spans="1:9" s="67" customFormat="1" ht="18" x14ac:dyDescent="0.25">
      <c r="A48" s="69"/>
      <c r="B48" s="143" t="s">
        <v>163</v>
      </c>
      <c r="C48" s="166">
        <f>Income!C7</f>
        <v>255180</v>
      </c>
      <c r="D48" s="166">
        <f>Income!D7</f>
        <v>282405</v>
      </c>
      <c r="E48" s="166">
        <f>Income!E7</f>
        <v>80279</v>
      </c>
      <c r="F48" s="166">
        <f>Income!F7</f>
        <v>-12958</v>
      </c>
      <c r="G48" s="166">
        <f>Income!G7</f>
        <v>82536</v>
      </c>
      <c r="H48" s="166">
        <f>Income!H7</f>
        <v>399648</v>
      </c>
      <c r="I48" s="13"/>
    </row>
    <row r="49" spans="1:9" s="67" customFormat="1" ht="18.75" thickBot="1" x14ac:dyDescent="0.3">
      <c r="A49" s="69"/>
      <c r="B49" s="142" t="s">
        <v>159</v>
      </c>
      <c r="C49" s="164">
        <f>Income!C8</f>
        <v>62383</v>
      </c>
      <c r="D49" s="164">
        <f>Income!D8</f>
        <v>47191</v>
      </c>
      <c r="E49" s="164">
        <f>Income!E8</f>
        <v>30506</v>
      </c>
      <c r="F49" s="164">
        <f>Income!F8</f>
        <v>30506</v>
      </c>
      <c r="G49" s="164">
        <f>Income!G8</f>
        <v>30506</v>
      </c>
      <c r="H49" s="164">
        <f>Income!H8</f>
        <v>30506</v>
      </c>
      <c r="I49" s="13"/>
    </row>
    <row r="50" spans="1:9" s="67" customFormat="1" ht="18.75" thickBot="1" x14ac:dyDescent="0.3">
      <c r="A50" s="69"/>
      <c r="B50" s="122" t="s">
        <v>155</v>
      </c>
      <c r="C50" s="167">
        <f>SUM(C48:C49)</f>
        <v>317563</v>
      </c>
      <c r="D50" s="167">
        <f t="shared" ref="D50:H50" si="12">SUM(D48:D49)</f>
        <v>329596</v>
      </c>
      <c r="E50" s="167">
        <f t="shared" si="12"/>
        <v>110785</v>
      </c>
      <c r="F50" s="167">
        <f t="shared" si="12"/>
        <v>17548</v>
      </c>
      <c r="G50" s="167">
        <f t="shared" si="12"/>
        <v>113042</v>
      </c>
      <c r="H50" s="167">
        <f t="shared" si="12"/>
        <v>430154</v>
      </c>
      <c r="I50" s="13"/>
    </row>
    <row r="51" spans="1:9" s="67" customFormat="1" ht="18" x14ac:dyDescent="0.25">
      <c r="A51" s="69"/>
      <c r="B51" s="143" t="s">
        <v>162</v>
      </c>
      <c r="C51" s="168">
        <f>C48+C45</f>
        <v>50559</v>
      </c>
      <c r="D51" s="168">
        <f t="shared" ref="D51:H51" si="13">D48+D45</f>
        <v>80279</v>
      </c>
      <c r="E51" s="168">
        <f t="shared" si="13"/>
        <v>-12958</v>
      </c>
      <c r="F51" s="168">
        <f t="shared" si="13"/>
        <v>82536</v>
      </c>
      <c r="G51" s="168">
        <f t="shared" si="13"/>
        <v>399648</v>
      </c>
      <c r="H51" s="168">
        <f t="shared" si="13"/>
        <v>703513</v>
      </c>
      <c r="I51" s="13"/>
    </row>
    <row r="52" spans="1:9" s="67" customFormat="1" ht="18.75" thickBot="1" x14ac:dyDescent="0.3">
      <c r="A52" s="69"/>
      <c r="B52" s="142" t="s">
        <v>166</v>
      </c>
      <c r="C52" s="164">
        <f>C49+C46</f>
        <v>62383</v>
      </c>
      <c r="D52" s="164">
        <f t="shared" ref="D52:H52" si="14">D49+D46</f>
        <v>30506</v>
      </c>
      <c r="E52" s="164">
        <f t="shared" si="14"/>
        <v>30506</v>
      </c>
      <c r="F52" s="164">
        <f t="shared" si="14"/>
        <v>30506</v>
      </c>
      <c r="G52" s="164">
        <f t="shared" si="14"/>
        <v>30506</v>
      </c>
      <c r="H52" s="164">
        <f t="shared" si="14"/>
        <v>30506</v>
      </c>
      <c r="I52" s="13"/>
    </row>
    <row r="53" spans="1:9" s="67" customFormat="1" ht="18.75" thickBot="1" x14ac:dyDescent="0.3">
      <c r="A53" s="69"/>
      <c r="B53" s="122" t="s">
        <v>156</v>
      </c>
      <c r="C53" s="165">
        <f>SUM(C51:C52)</f>
        <v>112942</v>
      </c>
      <c r="D53" s="165">
        <f t="shared" ref="D53:H53" si="15">SUM(D51:D52)</f>
        <v>110785</v>
      </c>
      <c r="E53" s="165">
        <f t="shared" si="15"/>
        <v>17548</v>
      </c>
      <c r="F53" s="165">
        <f t="shared" si="15"/>
        <v>113042</v>
      </c>
      <c r="G53" s="165">
        <f t="shared" si="15"/>
        <v>430154</v>
      </c>
      <c r="H53" s="165">
        <f t="shared" si="15"/>
        <v>734019</v>
      </c>
      <c r="I53" s="13"/>
    </row>
    <row r="54" spans="1:9" s="67" customFormat="1" ht="18" x14ac:dyDescent="0.25">
      <c r="A54" s="69"/>
      <c r="B54" s="134"/>
      <c r="C54" s="135"/>
      <c r="D54" s="135"/>
      <c r="E54" s="135"/>
      <c r="F54" s="135"/>
      <c r="G54" s="135"/>
      <c r="H54" s="135"/>
      <c r="I54" s="13"/>
    </row>
  </sheetData>
  <mergeCells count="9">
    <mergeCell ref="B2:H2"/>
    <mergeCell ref="B3:H3"/>
    <mergeCell ref="B43:H43"/>
    <mergeCell ref="B38:H38"/>
    <mergeCell ref="B22:H22"/>
    <mergeCell ref="B6:H6"/>
    <mergeCell ref="B11:H11"/>
    <mergeCell ref="B23:H23"/>
    <mergeCell ref="B10:H10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D13" sqref="D13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69" t="s">
        <v>0</v>
      </c>
      <c r="C2" s="170"/>
      <c r="D2" s="170"/>
      <c r="E2" s="170"/>
      <c r="F2" s="170"/>
      <c r="G2" s="170"/>
      <c r="H2" s="170"/>
      <c r="I2" s="183"/>
      <c r="J2" s="12"/>
    </row>
    <row r="3" spans="1:10" s="2" customFormat="1" ht="20.25" customHeight="1" thickBot="1" x14ac:dyDescent="0.25">
      <c r="A3" s="1"/>
      <c r="B3" s="169" t="s">
        <v>30</v>
      </c>
      <c r="C3" s="170"/>
      <c r="D3" s="170"/>
      <c r="E3" s="170"/>
      <c r="F3" s="170"/>
      <c r="G3" s="170"/>
      <c r="H3" s="170"/>
      <c r="I3" s="183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</v>
      </c>
      <c r="C5" s="16" t="s">
        <v>136</v>
      </c>
      <c r="D5" s="16" t="s">
        <v>137</v>
      </c>
      <c r="E5" s="15" t="s">
        <v>4</v>
      </c>
      <c r="F5" s="15" t="s">
        <v>5</v>
      </c>
      <c r="G5" s="15" t="s">
        <v>84</v>
      </c>
      <c r="H5" s="15" t="s">
        <v>138</v>
      </c>
      <c r="I5" s="15" t="s">
        <v>6</v>
      </c>
      <c r="J5" s="13"/>
    </row>
    <row r="6" spans="1:10" ht="15.75" thickBot="1" x14ac:dyDescent="0.3">
      <c r="A6" s="13"/>
      <c r="B6" s="184" t="s">
        <v>165</v>
      </c>
      <c r="C6" s="179"/>
      <c r="D6" s="179"/>
      <c r="E6" s="179"/>
      <c r="F6" s="179"/>
      <c r="G6" s="179"/>
      <c r="H6" s="180"/>
      <c r="I6" s="17"/>
      <c r="J6" s="13"/>
    </row>
    <row r="7" spans="1:10" x14ac:dyDescent="0.25">
      <c r="A7" s="13"/>
      <c r="B7" s="107" t="s">
        <v>139</v>
      </c>
      <c r="C7" s="18">
        <v>255180</v>
      </c>
      <c r="D7" s="106">
        <v>282405</v>
      </c>
      <c r="E7" s="104">
        <f>Summary!D51</f>
        <v>80279</v>
      </c>
      <c r="F7" s="104">
        <f>Summary!E51</f>
        <v>-12958</v>
      </c>
      <c r="G7" s="104">
        <f>Summary!F51</f>
        <v>82536</v>
      </c>
      <c r="H7" s="105">
        <f>Summary!G51</f>
        <v>399648</v>
      </c>
      <c r="I7" s="103"/>
      <c r="J7" s="13"/>
    </row>
    <row r="8" spans="1:10" x14ac:dyDescent="0.25">
      <c r="A8" s="13"/>
      <c r="B8" s="114" t="s">
        <v>140</v>
      </c>
      <c r="C8" s="121">
        <v>62383</v>
      </c>
      <c r="D8" s="115">
        <v>47191</v>
      </c>
      <c r="E8" s="116">
        <f>Summary!D52</f>
        <v>30506</v>
      </c>
      <c r="F8" s="116">
        <f>Summary!E52</f>
        <v>30506</v>
      </c>
      <c r="G8" s="116">
        <f>Summary!F52</f>
        <v>30506</v>
      </c>
      <c r="H8" s="117">
        <f>Summary!G52</f>
        <v>30506</v>
      </c>
      <c r="I8" s="103">
        <v>2</v>
      </c>
      <c r="J8" s="13"/>
    </row>
    <row r="9" spans="1:10" ht="15.75" thickBot="1" x14ac:dyDescent="0.3">
      <c r="A9" s="13"/>
      <c r="B9" s="85" t="s">
        <v>7</v>
      </c>
      <c r="C9" s="102">
        <f t="shared" ref="C9:H9" si="0">SUM(C7:C8)</f>
        <v>317563</v>
      </c>
      <c r="D9" s="102">
        <f t="shared" si="0"/>
        <v>329596</v>
      </c>
      <c r="E9" s="102">
        <f t="shared" si="0"/>
        <v>110785</v>
      </c>
      <c r="F9" s="102">
        <f t="shared" si="0"/>
        <v>17548</v>
      </c>
      <c r="G9" s="102">
        <f t="shared" si="0"/>
        <v>113042</v>
      </c>
      <c r="H9" s="102">
        <f t="shared" si="0"/>
        <v>430154</v>
      </c>
      <c r="I9" s="19"/>
      <c r="J9" s="13"/>
    </row>
    <row r="10" spans="1:10" ht="15.75" thickBot="1" x14ac:dyDescent="0.3">
      <c r="A10" s="13"/>
      <c r="B10" s="177" t="s">
        <v>8</v>
      </c>
      <c r="C10" s="178"/>
      <c r="D10" s="178"/>
      <c r="E10" s="178"/>
      <c r="F10" s="178"/>
      <c r="G10" s="178"/>
      <c r="H10" s="185"/>
      <c r="I10" s="19"/>
      <c r="J10" s="13"/>
    </row>
    <row r="11" spans="1:10" x14ac:dyDescent="0.25">
      <c r="A11" s="13"/>
      <c r="B11" s="21" t="s">
        <v>9</v>
      </c>
      <c r="C11" s="22">
        <v>4628114</v>
      </c>
      <c r="D11" s="23">
        <v>4628114</v>
      </c>
      <c r="E11" s="24">
        <v>5047987</v>
      </c>
      <c r="F11" s="24">
        <v>5485471</v>
      </c>
      <c r="G11" s="25">
        <v>5830269</v>
      </c>
      <c r="H11" s="25">
        <v>5952805</v>
      </c>
      <c r="I11" s="19"/>
      <c r="J11" s="13"/>
    </row>
    <row r="12" spans="1:10" x14ac:dyDescent="0.25">
      <c r="A12" s="13"/>
      <c r="B12" s="21" t="s">
        <v>10</v>
      </c>
      <c r="C12" s="26">
        <v>46835</v>
      </c>
      <c r="D12" s="23">
        <v>46835</v>
      </c>
      <c r="E12" s="24">
        <v>142012</v>
      </c>
      <c r="F12" s="24">
        <v>139528</v>
      </c>
      <c r="G12" s="24">
        <v>119730</v>
      </c>
      <c r="H12" s="24">
        <v>107194</v>
      </c>
      <c r="I12" s="19"/>
      <c r="J12" s="13"/>
    </row>
    <row r="13" spans="1:10" x14ac:dyDescent="0.25">
      <c r="A13" s="13"/>
      <c r="B13" s="21" t="s">
        <v>11</v>
      </c>
      <c r="C13" s="26">
        <v>121045</v>
      </c>
      <c r="D13" s="23">
        <v>140250</v>
      </c>
      <c r="E13" s="24">
        <v>126225</v>
      </c>
      <c r="F13" s="24">
        <v>126225</v>
      </c>
      <c r="G13" s="24">
        <v>126225</v>
      </c>
      <c r="H13" s="24">
        <v>126225</v>
      </c>
      <c r="I13" s="19">
        <v>1</v>
      </c>
      <c r="J13" s="13"/>
    </row>
    <row r="14" spans="1:10" ht="15.75" thickBot="1" x14ac:dyDescent="0.3">
      <c r="A14" s="13"/>
      <c r="B14" s="21" t="s">
        <v>12</v>
      </c>
      <c r="C14" s="28">
        <v>20588</v>
      </c>
      <c r="D14" s="29">
        <v>20588</v>
      </c>
      <c r="E14" s="30">
        <v>20588</v>
      </c>
      <c r="F14" s="30">
        <v>20588</v>
      </c>
      <c r="G14" s="30">
        <v>20588</v>
      </c>
      <c r="H14" s="30">
        <v>20588</v>
      </c>
      <c r="I14" s="19"/>
      <c r="J14" s="13"/>
    </row>
    <row r="15" spans="1:10" ht="15.75" thickBot="1" x14ac:dyDescent="0.3">
      <c r="A15" s="13"/>
      <c r="B15" s="20" t="s">
        <v>7</v>
      </c>
      <c r="C15" s="32">
        <f t="shared" ref="C15:H15" si="1">SUM(C11:C14)</f>
        <v>4816582</v>
      </c>
      <c r="D15" s="32">
        <f t="shared" si="1"/>
        <v>4835787</v>
      </c>
      <c r="E15" s="32">
        <f t="shared" si="1"/>
        <v>5336812</v>
      </c>
      <c r="F15" s="32">
        <f t="shared" si="1"/>
        <v>5771812</v>
      </c>
      <c r="G15" s="32">
        <f t="shared" si="1"/>
        <v>6096812</v>
      </c>
      <c r="H15" s="32">
        <f t="shared" si="1"/>
        <v>6206812</v>
      </c>
      <c r="I15" s="19"/>
      <c r="J15" s="13"/>
    </row>
    <row r="16" spans="1:10" ht="15.75" thickBot="1" x14ac:dyDescent="0.3">
      <c r="A16" s="13"/>
      <c r="B16" s="177" t="s">
        <v>13</v>
      </c>
      <c r="C16" s="178"/>
      <c r="D16" s="178"/>
      <c r="E16" s="178"/>
      <c r="F16" s="178"/>
      <c r="G16" s="178"/>
      <c r="H16" s="185"/>
      <c r="I16" s="19"/>
      <c r="J16" s="13"/>
    </row>
    <row r="17" spans="1:10" x14ac:dyDescent="0.25">
      <c r="A17" s="13"/>
      <c r="B17" s="43" t="s">
        <v>17</v>
      </c>
      <c r="C17" s="22">
        <v>1449962</v>
      </c>
      <c r="D17" s="23">
        <v>1449962</v>
      </c>
      <c r="E17" s="24">
        <v>1420296</v>
      </c>
      <c r="F17" s="24">
        <v>1337814</v>
      </c>
      <c r="G17" s="24">
        <v>1337389</v>
      </c>
      <c r="H17" s="24">
        <v>1316108</v>
      </c>
      <c r="I17" s="19"/>
      <c r="J17" s="13"/>
    </row>
    <row r="18" spans="1:10" x14ac:dyDescent="0.25">
      <c r="A18" s="13"/>
      <c r="B18" s="43" t="s">
        <v>18</v>
      </c>
      <c r="C18" s="26">
        <v>34442</v>
      </c>
      <c r="D18" s="23">
        <v>34442</v>
      </c>
      <c r="E18" s="23">
        <v>34442</v>
      </c>
      <c r="F18" s="23">
        <v>34442</v>
      </c>
      <c r="G18" s="23">
        <v>34442</v>
      </c>
      <c r="H18" s="23">
        <v>34442</v>
      </c>
      <c r="I18" s="19"/>
      <c r="J18" s="13"/>
    </row>
    <row r="19" spans="1:10" x14ac:dyDescent="0.25">
      <c r="A19" s="13"/>
      <c r="B19" s="43" t="s">
        <v>130</v>
      </c>
      <c r="C19" s="84">
        <v>61601</v>
      </c>
      <c r="D19" s="23">
        <v>82580</v>
      </c>
      <c r="E19" s="23">
        <v>88598</v>
      </c>
      <c r="F19" s="23">
        <v>93038</v>
      </c>
      <c r="G19" s="23">
        <v>97608</v>
      </c>
      <c r="H19" s="23">
        <v>97608</v>
      </c>
      <c r="I19" s="19"/>
      <c r="J19" s="13"/>
    </row>
    <row r="20" spans="1:10" ht="15.75" thickBot="1" x14ac:dyDescent="0.3">
      <c r="A20" s="13"/>
      <c r="B20" s="43" t="s">
        <v>133</v>
      </c>
      <c r="C20" s="28">
        <v>259909</v>
      </c>
      <c r="D20" s="23">
        <v>259909</v>
      </c>
      <c r="E20" s="23">
        <v>273408</v>
      </c>
      <c r="F20" s="23">
        <v>287109</v>
      </c>
      <c r="G20" s="23">
        <v>301212</v>
      </c>
      <c r="H20" s="23">
        <v>301212</v>
      </c>
      <c r="I20" s="19"/>
      <c r="J20" s="13"/>
    </row>
    <row r="21" spans="1:10" ht="15.75" thickBot="1" x14ac:dyDescent="0.3">
      <c r="A21" s="13"/>
      <c r="B21" s="20" t="s">
        <v>7</v>
      </c>
      <c r="C21" s="83">
        <f>SUM(C17:C20)</f>
        <v>1805914</v>
      </c>
      <c r="D21" s="32">
        <f>SUM(D17:D20)</f>
        <v>1826893</v>
      </c>
      <c r="E21" s="32">
        <f t="shared" ref="E21:H21" si="2">SUM(E17:E20)</f>
        <v>1816744</v>
      </c>
      <c r="F21" s="32">
        <f t="shared" si="2"/>
        <v>1752403</v>
      </c>
      <c r="G21" s="32">
        <f t="shared" si="2"/>
        <v>1770651</v>
      </c>
      <c r="H21" s="32">
        <f t="shared" si="2"/>
        <v>1749370</v>
      </c>
      <c r="I21" s="19"/>
      <c r="J21" s="13"/>
    </row>
    <row r="22" spans="1:10" ht="15.75" thickBot="1" x14ac:dyDescent="0.3">
      <c r="A22" s="13"/>
      <c r="B22" s="177" t="s">
        <v>14</v>
      </c>
      <c r="C22" s="178"/>
      <c r="D22" s="178"/>
      <c r="E22" s="178"/>
      <c r="F22" s="178"/>
      <c r="G22" s="178"/>
      <c r="H22" s="185"/>
      <c r="I22" s="19"/>
      <c r="J22" s="13"/>
    </row>
    <row r="23" spans="1:10" x14ac:dyDescent="0.25">
      <c r="A23" s="13"/>
      <c r="B23" s="21" t="s">
        <v>19</v>
      </c>
      <c r="C23" s="22">
        <v>100037</v>
      </c>
      <c r="D23" s="23">
        <v>94337</v>
      </c>
      <c r="E23" s="23">
        <v>89837</v>
      </c>
      <c r="F23" s="23">
        <v>92395</v>
      </c>
      <c r="G23" s="23">
        <v>92395</v>
      </c>
      <c r="H23" s="23">
        <v>92395</v>
      </c>
      <c r="I23" s="19"/>
      <c r="J23" s="13"/>
    </row>
    <row r="24" spans="1:10" x14ac:dyDescent="0.25">
      <c r="A24" s="13"/>
      <c r="B24" s="21" t="s">
        <v>134</v>
      </c>
      <c r="C24" s="26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19"/>
      <c r="J24" s="13"/>
    </row>
    <row r="25" spans="1:10" x14ac:dyDescent="0.25">
      <c r="A25" s="13"/>
      <c r="B25" s="21" t="s">
        <v>141</v>
      </c>
      <c r="C25" s="26">
        <v>30100</v>
      </c>
      <c r="D25" s="23">
        <v>30100</v>
      </c>
      <c r="E25" s="23">
        <v>2300</v>
      </c>
      <c r="F25" s="23">
        <v>2300</v>
      </c>
      <c r="G25" s="23">
        <v>2300</v>
      </c>
      <c r="H25" s="23">
        <v>2300</v>
      </c>
      <c r="I25" s="19">
        <v>3</v>
      </c>
      <c r="J25" s="13"/>
    </row>
    <row r="26" spans="1:10" ht="15.75" thickBot="1" x14ac:dyDescent="0.3">
      <c r="A26" s="13"/>
      <c r="B26" s="21" t="s">
        <v>20</v>
      </c>
      <c r="C26" s="33">
        <v>67970</v>
      </c>
      <c r="D26" s="23">
        <v>67970</v>
      </c>
      <c r="E26" s="24">
        <v>0</v>
      </c>
      <c r="F26" s="24">
        <v>0</v>
      </c>
      <c r="G26" s="25">
        <v>0</v>
      </c>
      <c r="H26" s="25">
        <v>0</v>
      </c>
      <c r="I26" s="19"/>
      <c r="J26" s="13"/>
    </row>
    <row r="27" spans="1:10" ht="15.75" thickBot="1" x14ac:dyDescent="0.3">
      <c r="A27" s="13"/>
      <c r="B27" s="20" t="s">
        <v>7</v>
      </c>
      <c r="C27" s="32">
        <f>SUM(C23:C26)</f>
        <v>198107</v>
      </c>
      <c r="D27" s="32">
        <f t="shared" ref="D27:H27" si="3">SUM(D23:D26)</f>
        <v>192407</v>
      </c>
      <c r="E27" s="32">
        <f t="shared" si="3"/>
        <v>92137</v>
      </c>
      <c r="F27" s="32">
        <f t="shared" si="3"/>
        <v>94695</v>
      </c>
      <c r="G27" s="32">
        <f t="shared" si="3"/>
        <v>94695</v>
      </c>
      <c r="H27" s="32">
        <f t="shared" si="3"/>
        <v>94695</v>
      </c>
      <c r="I27" s="19"/>
      <c r="J27" s="13"/>
    </row>
    <row r="28" spans="1:10" ht="15.75" thickBot="1" x14ac:dyDescent="0.3">
      <c r="A28" s="13"/>
      <c r="B28" s="177" t="s">
        <v>15</v>
      </c>
      <c r="C28" s="179"/>
      <c r="D28" s="179"/>
      <c r="E28" s="179"/>
      <c r="F28" s="179"/>
      <c r="G28" s="179"/>
      <c r="H28" s="180"/>
      <c r="I28" s="19"/>
      <c r="J28" s="13"/>
    </row>
    <row r="29" spans="1:10" ht="15.75" thickBot="1" x14ac:dyDescent="0.3">
      <c r="A29" s="13"/>
      <c r="B29" s="157" t="s">
        <v>21</v>
      </c>
      <c r="C29" s="149">
        <v>23800</v>
      </c>
      <c r="D29" s="146">
        <v>23800</v>
      </c>
      <c r="E29" s="147">
        <v>23800</v>
      </c>
      <c r="F29" s="147">
        <v>23800</v>
      </c>
      <c r="G29" s="147">
        <v>23800</v>
      </c>
      <c r="H29" s="148">
        <v>23800</v>
      </c>
      <c r="I29" s="45"/>
      <c r="J29" s="13"/>
    </row>
    <row r="30" spans="1:10" ht="15.75" thickBot="1" x14ac:dyDescent="0.3">
      <c r="A30" s="13"/>
      <c r="B30" s="20" t="s">
        <v>7</v>
      </c>
      <c r="C30" s="32">
        <f t="shared" ref="C30:H30" si="4">SUM(C29:C29)</f>
        <v>23800</v>
      </c>
      <c r="D30" s="32">
        <f t="shared" si="4"/>
        <v>23800</v>
      </c>
      <c r="E30" s="32">
        <f t="shared" si="4"/>
        <v>23800</v>
      </c>
      <c r="F30" s="32">
        <f t="shared" si="4"/>
        <v>23800</v>
      </c>
      <c r="G30" s="32">
        <f t="shared" si="4"/>
        <v>23800</v>
      </c>
      <c r="H30" s="32">
        <f t="shared" si="4"/>
        <v>23800</v>
      </c>
      <c r="I30" s="45"/>
      <c r="J30" s="13"/>
    </row>
    <row r="31" spans="1:10" ht="15.75" thickBot="1" x14ac:dyDescent="0.3">
      <c r="A31" s="13"/>
      <c r="B31" s="177" t="s">
        <v>16</v>
      </c>
      <c r="C31" s="178"/>
      <c r="D31" s="181"/>
      <c r="E31" s="181"/>
      <c r="F31" s="181"/>
      <c r="G31" s="181"/>
      <c r="H31" s="182"/>
      <c r="I31" s="19"/>
      <c r="J31" s="13"/>
    </row>
    <row r="32" spans="1:10" x14ac:dyDescent="0.25">
      <c r="A32" s="13"/>
      <c r="B32" s="43" t="s">
        <v>22</v>
      </c>
      <c r="C32" s="118">
        <v>5250</v>
      </c>
      <c r="D32" s="62">
        <v>5250</v>
      </c>
      <c r="E32" s="63">
        <v>5250</v>
      </c>
      <c r="F32" s="63">
        <v>5250</v>
      </c>
      <c r="G32" s="63">
        <v>5250</v>
      </c>
      <c r="H32" s="64">
        <v>5250</v>
      </c>
      <c r="I32" s="45"/>
      <c r="J32" s="13"/>
    </row>
    <row r="33" spans="1:10" x14ac:dyDescent="0.25">
      <c r="A33" s="13"/>
      <c r="B33" s="43" t="s">
        <v>23</v>
      </c>
      <c r="C33" s="119">
        <v>500</v>
      </c>
      <c r="D33" s="53">
        <v>500</v>
      </c>
      <c r="E33" s="30">
        <v>500</v>
      </c>
      <c r="F33" s="30">
        <v>500</v>
      </c>
      <c r="G33" s="30">
        <v>500</v>
      </c>
      <c r="H33" s="65">
        <v>500</v>
      </c>
      <c r="I33" s="45"/>
      <c r="J33" s="13"/>
    </row>
    <row r="34" spans="1:10" x14ac:dyDescent="0.25">
      <c r="A34" s="13"/>
      <c r="B34" s="43" t="s">
        <v>24</v>
      </c>
      <c r="C34" s="119">
        <v>65000</v>
      </c>
      <c r="D34" s="53">
        <v>65000</v>
      </c>
      <c r="E34" s="30">
        <v>65000</v>
      </c>
      <c r="F34" s="30">
        <v>65000</v>
      </c>
      <c r="G34" s="30">
        <v>65000</v>
      </c>
      <c r="H34" s="65">
        <v>65000</v>
      </c>
      <c r="I34" s="45"/>
      <c r="J34" s="13"/>
    </row>
    <row r="35" spans="1:10" x14ac:dyDescent="0.25">
      <c r="A35" s="13"/>
      <c r="B35" s="43" t="s">
        <v>25</v>
      </c>
      <c r="C35" s="119">
        <v>35000</v>
      </c>
      <c r="D35" s="53">
        <v>35000</v>
      </c>
      <c r="E35" s="30">
        <v>35000</v>
      </c>
      <c r="F35" s="30">
        <v>35000</v>
      </c>
      <c r="G35" s="30">
        <v>35000</v>
      </c>
      <c r="H35" s="65">
        <v>35000</v>
      </c>
      <c r="I35" s="45"/>
      <c r="J35" s="13"/>
    </row>
    <row r="36" spans="1:10" x14ac:dyDescent="0.25">
      <c r="A36" s="13"/>
      <c r="B36" s="43" t="s">
        <v>26</v>
      </c>
      <c r="C36" s="119">
        <v>60000</v>
      </c>
      <c r="D36" s="53">
        <v>60000</v>
      </c>
      <c r="E36" s="30">
        <v>60000</v>
      </c>
      <c r="F36" s="30">
        <v>60000</v>
      </c>
      <c r="G36" s="30">
        <v>60000</v>
      </c>
      <c r="H36" s="65">
        <v>60000</v>
      </c>
      <c r="I36" s="45"/>
      <c r="J36" s="13"/>
    </row>
    <row r="37" spans="1:10" x14ac:dyDescent="0.25">
      <c r="A37" s="13"/>
      <c r="B37" s="43" t="s">
        <v>27</v>
      </c>
      <c r="C37" s="119">
        <v>3500</v>
      </c>
      <c r="D37" s="53">
        <v>3500</v>
      </c>
      <c r="E37" s="30">
        <v>3500</v>
      </c>
      <c r="F37" s="30">
        <v>3500</v>
      </c>
      <c r="G37" s="30">
        <v>3500</v>
      </c>
      <c r="H37" s="65">
        <v>3500</v>
      </c>
      <c r="I37" s="45"/>
      <c r="J37" s="13"/>
    </row>
    <row r="38" spans="1:10" x14ac:dyDescent="0.25">
      <c r="A38" s="13"/>
      <c r="B38" s="43" t="s">
        <v>28</v>
      </c>
      <c r="C38" s="119">
        <v>2000</v>
      </c>
      <c r="D38" s="53">
        <v>2000</v>
      </c>
      <c r="E38" s="30">
        <v>2000</v>
      </c>
      <c r="F38" s="30">
        <v>2000</v>
      </c>
      <c r="G38" s="30">
        <v>2000</v>
      </c>
      <c r="H38" s="65">
        <v>2000</v>
      </c>
      <c r="I38" s="45"/>
      <c r="J38" s="13"/>
    </row>
    <row r="39" spans="1:10" x14ac:dyDescent="0.25">
      <c r="A39" s="13"/>
      <c r="B39" s="43" t="s">
        <v>29</v>
      </c>
      <c r="C39" s="160">
        <v>4000</v>
      </c>
      <c r="D39" s="53">
        <v>4000</v>
      </c>
      <c r="E39" s="30">
        <v>4000</v>
      </c>
      <c r="F39" s="30">
        <v>4000</v>
      </c>
      <c r="G39" s="30">
        <v>4000</v>
      </c>
      <c r="H39" s="65">
        <v>4000</v>
      </c>
      <c r="I39" s="45"/>
      <c r="J39" s="13"/>
    </row>
    <row r="40" spans="1:10" ht="15.75" thickBot="1" x14ac:dyDescent="0.3">
      <c r="A40" s="13"/>
      <c r="B40" s="100"/>
      <c r="C40" s="161"/>
      <c r="D40" s="54"/>
      <c r="E40" s="55"/>
      <c r="F40" s="55"/>
      <c r="G40" s="55"/>
      <c r="H40" s="66"/>
      <c r="I40" s="99"/>
      <c r="J40" s="13"/>
    </row>
    <row r="41" spans="1:10" ht="15.75" thickBot="1" x14ac:dyDescent="0.3">
      <c r="A41" s="13"/>
      <c r="B41" s="20" t="s">
        <v>7</v>
      </c>
      <c r="C41" s="83">
        <f>SUM(C32:C40)</f>
        <v>175250</v>
      </c>
      <c r="D41" s="83">
        <f t="shared" ref="D41:H41" si="5">SUM(D32:D40)</f>
        <v>175250</v>
      </c>
      <c r="E41" s="83">
        <f t="shared" si="5"/>
        <v>175250</v>
      </c>
      <c r="F41" s="83">
        <f t="shared" si="5"/>
        <v>175250</v>
      </c>
      <c r="G41" s="83">
        <f t="shared" si="5"/>
        <v>175250</v>
      </c>
      <c r="H41" s="83">
        <f t="shared" si="5"/>
        <v>175250</v>
      </c>
      <c r="I41" s="34"/>
      <c r="J41" s="13"/>
    </row>
    <row r="42" spans="1:10" ht="15.75" thickBot="1" x14ac:dyDescent="0.3">
      <c r="A42" s="13"/>
      <c r="B42" s="177" t="s">
        <v>142</v>
      </c>
      <c r="C42" s="178"/>
      <c r="D42" s="179"/>
      <c r="E42" s="179"/>
      <c r="F42" s="179"/>
      <c r="G42" s="179"/>
      <c r="H42" s="180"/>
      <c r="I42" s="19"/>
      <c r="J42" s="13"/>
    </row>
    <row r="43" spans="1:10" x14ac:dyDescent="0.25">
      <c r="A43" s="13"/>
      <c r="B43" s="137" t="s">
        <v>143</v>
      </c>
      <c r="C43" s="138">
        <v>25741</v>
      </c>
      <c r="D43" s="124">
        <v>25741</v>
      </c>
      <c r="E43" s="138">
        <v>25741</v>
      </c>
      <c r="F43" s="138">
        <v>25741</v>
      </c>
      <c r="G43" s="138">
        <v>25741</v>
      </c>
      <c r="H43" s="138">
        <v>25741</v>
      </c>
      <c r="I43" s="45"/>
      <c r="J43" s="13"/>
    </row>
    <row r="44" spans="1:10" x14ac:dyDescent="0.25">
      <c r="A44" s="13"/>
      <c r="B44" s="137" t="s">
        <v>144</v>
      </c>
      <c r="C44" s="139">
        <v>45828</v>
      </c>
      <c r="D44" s="131">
        <v>45828</v>
      </c>
      <c r="E44" s="139">
        <v>0</v>
      </c>
      <c r="F44" s="139">
        <v>0</v>
      </c>
      <c r="G44" s="139">
        <v>0</v>
      </c>
      <c r="H44" s="139">
        <v>0</v>
      </c>
      <c r="I44" s="45"/>
      <c r="J44" s="13"/>
    </row>
    <row r="45" spans="1:10" ht="15.75" thickBot="1" x14ac:dyDescent="0.3">
      <c r="A45" s="13"/>
      <c r="B45" s="137" t="s">
        <v>145</v>
      </c>
      <c r="C45" s="140">
        <v>0</v>
      </c>
      <c r="D45" s="150">
        <v>0</v>
      </c>
      <c r="E45" s="151">
        <v>0</v>
      </c>
      <c r="F45" s="151">
        <v>0</v>
      </c>
      <c r="G45" s="151">
        <v>0</v>
      </c>
      <c r="H45" s="151">
        <v>0</v>
      </c>
      <c r="I45" s="45"/>
      <c r="J45" s="13"/>
    </row>
    <row r="46" spans="1:10" ht="15.75" thickBot="1" x14ac:dyDescent="0.3">
      <c r="A46" s="13"/>
      <c r="B46" s="20" t="s">
        <v>7</v>
      </c>
      <c r="C46" s="125">
        <f t="shared" ref="C46:H46" si="6">SUM(C43:C45)</f>
        <v>71569</v>
      </c>
      <c r="D46" s="125">
        <f t="shared" si="6"/>
        <v>71569</v>
      </c>
      <c r="E46" s="125">
        <f t="shared" si="6"/>
        <v>25741</v>
      </c>
      <c r="F46" s="125">
        <f t="shared" si="6"/>
        <v>25741</v>
      </c>
      <c r="G46" s="125">
        <f t="shared" si="6"/>
        <v>25741</v>
      </c>
      <c r="H46" s="125">
        <f t="shared" si="6"/>
        <v>25741</v>
      </c>
      <c r="I46" s="34"/>
      <c r="J46" s="13"/>
    </row>
    <row r="47" spans="1:10" ht="15.75" thickBo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8.75" thickBot="1" x14ac:dyDescent="0.3">
      <c r="A48" s="13"/>
      <c r="B48" s="36" t="s">
        <v>164</v>
      </c>
      <c r="C48" s="35">
        <f>C15+C21+C27+C30+C41+C46</f>
        <v>7091222</v>
      </c>
      <c r="D48" s="35">
        <f>D15+D21+D27+D30+D41+D46</f>
        <v>7125706</v>
      </c>
      <c r="E48" s="35">
        <f>E15+E21+E27+E30+E41+E46</f>
        <v>7470484</v>
      </c>
      <c r="F48" s="35">
        <f>F15+F21+F27+F30+F41+F46</f>
        <v>7843701</v>
      </c>
      <c r="G48" s="35">
        <f>G15+G21+G27+G30+G41+G46</f>
        <v>8186949</v>
      </c>
      <c r="H48" s="35">
        <f t="shared" ref="H48" si="7">H15+H21+H27+H30+H41+H46</f>
        <v>8275668</v>
      </c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mergeCells count="9">
    <mergeCell ref="B42:H42"/>
    <mergeCell ref="B28:H28"/>
    <mergeCell ref="B31:H31"/>
    <mergeCell ref="B2:I2"/>
    <mergeCell ref="B3:I3"/>
    <mergeCell ref="B6:H6"/>
    <mergeCell ref="B10:H10"/>
    <mergeCell ref="B16:H16"/>
    <mergeCell ref="B22:H22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opLeftCell="A46" workbookViewId="0">
      <selection activeCell="A7" sqref="A7:XFD7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69" t="s">
        <v>0</v>
      </c>
      <c r="C2" s="170"/>
      <c r="D2" s="170"/>
      <c r="E2" s="170"/>
      <c r="F2" s="170"/>
      <c r="G2" s="170"/>
      <c r="H2" s="170"/>
      <c r="I2" s="183"/>
      <c r="J2" s="12"/>
    </row>
    <row r="3" spans="1:10" s="2" customFormat="1" ht="20.25" customHeight="1" thickBot="1" x14ac:dyDescent="0.25">
      <c r="A3" s="1"/>
      <c r="B3" s="169" t="s">
        <v>31</v>
      </c>
      <c r="C3" s="170"/>
      <c r="D3" s="170"/>
      <c r="E3" s="170"/>
      <c r="F3" s="170"/>
      <c r="G3" s="170"/>
      <c r="H3" s="170"/>
      <c r="I3" s="183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32</v>
      </c>
      <c r="C5" s="16" t="s">
        <v>136</v>
      </c>
      <c r="D5" s="16" t="s">
        <v>137</v>
      </c>
      <c r="E5" s="15" t="s">
        <v>4</v>
      </c>
      <c r="F5" s="15" t="s">
        <v>5</v>
      </c>
      <c r="G5" s="15" t="s">
        <v>84</v>
      </c>
      <c r="H5" s="15" t="s">
        <v>138</v>
      </c>
      <c r="I5" s="15" t="s">
        <v>6</v>
      </c>
      <c r="J5" s="13"/>
    </row>
    <row r="6" spans="1:10" ht="16.5" customHeight="1" thickBot="1" x14ac:dyDescent="0.3">
      <c r="A6" s="13"/>
      <c r="B6" s="190" t="s">
        <v>33</v>
      </c>
      <c r="C6" s="191"/>
      <c r="D6" s="191"/>
      <c r="E6" s="191"/>
      <c r="F6" s="191"/>
      <c r="G6" s="191"/>
      <c r="H6" s="192"/>
      <c r="I6" s="19"/>
      <c r="J6" s="13"/>
    </row>
    <row r="7" spans="1:10" x14ac:dyDescent="0.25">
      <c r="A7" s="13"/>
      <c r="B7" s="21" t="s">
        <v>42</v>
      </c>
      <c r="C7" s="22">
        <v>4347939</v>
      </c>
      <c r="D7" s="23">
        <v>4370608</v>
      </c>
      <c r="E7" s="24">
        <v>4562209</v>
      </c>
      <c r="F7" s="24">
        <v>4626487</v>
      </c>
      <c r="G7" s="25">
        <v>4679884</v>
      </c>
      <c r="H7" s="25">
        <v>4724616</v>
      </c>
      <c r="I7" s="19"/>
      <c r="J7" s="13"/>
    </row>
    <row r="8" spans="1:10" s="81" customFormat="1" ht="15.75" thickBot="1" x14ac:dyDescent="0.3">
      <c r="A8" s="76"/>
      <c r="B8" s="77" t="s">
        <v>146</v>
      </c>
      <c r="C8" s="78">
        <v>-119633</v>
      </c>
      <c r="D8" s="79">
        <v>-138838</v>
      </c>
      <c r="E8" s="80">
        <v>-124813</v>
      </c>
      <c r="F8" s="80">
        <v>-124813</v>
      </c>
      <c r="G8" s="80">
        <v>-124813</v>
      </c>
      <c r="H8" s="80">
        <v>-124813</v>
      </c>
      <c r="I8" s="19"/>
      <c r="J8" s="76"/>
    </row>
    <row r="9" spans="1:10" ht="15.75" thickBot="1" x14ac:dyDescent="0.3">
      <c r="A9" s="13"/>
      <c r="B9" s="20" t="s">
        <v>7</v>
      </c>
      <c r="C9" s="32">
        <f t="shared" ref="C9:H9" si="0">SUM(C7:C8)</f>
        <v>4228306</v>
      </c>
      <c r="D9" s="32">
        <f t="shared" si="0"/>
        <v>4231770</v>
      </c>
      <c r="E9" s="32">
        <f t="shared" si="0"/>
        <v>4437396</v>
      </c>
      <c r="F9" s="32">
        <f t="shared" si="0"/>
        <v>4501674</v>
      </c>
      <c r="G9" s="32">
        <f t="shared" si="0"/>
        <v>4555071</v>
      </c>
      <c r="H9" s="32">
        <f t="shared" si="0"/>
        <v>4599803</v>
      </c>
      <c r="I9" s="19"/>
      <c r="J9" s="13"/>
    </row>
    <row r="10" spans="1:10" ht="16.5" customHeight="1" thickBot="1" x14ac:dyDescent="0.3">
      <c r="A10" s="13"/>
      <c r="B10" s="193" t="s">
        <v>34</v>
      </c>
      <c r="C10" s="194"/>
      <c r="D10" s="194"/>
      <c r="E10" s="194"/>
      <c r="F10" s="194"/>
      <c r="G10" s="194"/>
      <c r="H10" s="195"/>
      <c r="I10" s="19"/>
      <c r="J10" s="13"/>
    </row>
    <row r="11" spans="1:10" x14ac:dyDescent="0.25">
      <c r="A11" s="13"/>
      <c r="B11" s="21" t="s">
        <v>43</v>
      </c>
      <c r="C11" s="22">
        <v>1671004</v>
      </c>
      <c r="D11" s="23">
        <v>1659491</v>
      </c>
      <c r="E11" s="24">
        <v>1717221</v>
      </c>
      <c r="F11" s="24">
        <v>1739179</v>
      </c>
      <c r="G11" s="25">
        <v>1753562</v>
      </c>
      <c r="H11" s="25">
        <v>1758546</v>
      </c>
      <c r="I11" s="19"/>
      <c r="J11" s="13"/>
    </row>
    <row r="12" spans="1:10" ht="15.75" thickBot="1" x14ac:dyDescent="0.3">
      <c r="A12" s="13"/>
      <c r="B12" s="21" t="s">
        <v>44</v>
      </c>
      <c r="C12" s="26">
        <v>3500</v>
      </c>
      <c r="D12" s="23">
        <v>3500</v>
      </c>
      <c r="E12" s="23">
        <v>3500</v>
      </c>
      <c r="F12" s="23">
        <v>4000</v>
      </c>
      <c r="G12" s="23">
        <v>4000</v>
      </c>
      <c r="H12" s="23">
        <v>4000</v>
      </c>
      <c r="I12" s="19"/>
      <c r="J12" s="13"/>
    </row>
    <row r="13" spans="1:10" ht="15.75" thickBot="1" x14ac:dyDescent="0.3">
      <c r="A13" s="13"/>
      <c r="B13" s="20" t="s">
        <v>7</v>
      </c>
      <c r="C13" s="32">
        <f>SUM(C11:C12)</f>
        <v>1674504</v>
      </c>
      <c r="D13" s="32">
        <f>SUM(D11:D12)</f>
        <v>1662991</v>
      </c>
      <c r="E13" s="32">
        <f t="shared" ref="E13:H13" si="1">SUM(E11:E12)</f>
        <v>1720721</v>
      </c>
      <c r="F13" s="32">
        <f t="shared" si="1"/>
        <v>1743179</v>
      </c>
      <c r="G13" s="32">
        <f t="shared" si="1"/>
        <v>1757562</v>
      </c>
      <c r="H13" s="32">
        <f t="shared" si="1"/>
        <v>1762546</v>
      </c>
      <c r="I13" s="19"/>
      <c r="J13" s="13"/>
    </row>
    <row r="14" spans="1:10" ht="16.5" customHeight="1" thickBot="1" x14ac:dyDescent="0.3">
      <c r="A14" s="13"/>
      <c r="B14" s="196" t="s">
        <v>35</v>
      </c>
      <c r="C14" s="197"/>
      <c r="D14" s="197"/>
      <c r="E14" s="197"/>
      <c r="F14" s="197"/>
      <c r="G14" s="197"/>
      <c r="H14" s="198"/>
      <c r="I14" s="19"/>
      <c r="J14" s="13"/>
    </row>
    <row r="15" spans="1:10" x14ac:dyDescent="0.25">
      <c r="A15" s="13"/>
      <c r="B15" s="21" t="s">
        <v>45</v>
      </c>
      <c r="C15" s="118">
        <v>12000</v>
      </c>
      <c r="D15" s="62">
        <v>12000</v>
      </c>
      <c r="E15" s="63">
        <v>12000</v>
      </c>
      <c r="F15" s="63">
        <v>13000</v>
      </c>
      <c r="G15" s="88">
        <v>14000</v>
      </c>
      <c r="H15" s="64">
        <v>15000</v>
      </c>
      <c r="I15" s="45"/>
      <c r="J15" s="13"/>
    </row>
    <row r="16" spans="1:10" x14ac:dyDescent="0.25">
      <c r="A16" s="13"/>
      <c r="B16" s="21" t="s">
        <v>46</v>
      </c>
      <c r="C16" s="119">
        <v>5000</v>
      </c>
      <c r="D16" s="53">
        <v>5000</v>
      </c>
      <c r="E16" s="30">
        <v>5000</v>
      </c>
      <c r="F16" s="30">
        <v>5000</v>
      </c>
      <c r="G16" s="30">
        <v>5000</v>
      </c>
      <c r="H16" s="65">
        <v>5000</v>
      </c>
      <c r="I16" s="45"/>
      <c r="J16" s="13"/>
    </row>
    <row r="17" spans="1:10" x14ac:dyDescent="0.25">
      <c r="A17" s="13"/>
      <c r="B17" s="21" t="s">
        <v>47</v>
      </c>
      <c r="C17" s="119">
        <v>8500</v>
      </c>
      <c r="D17" s="87">
        <v>8500</v>
      </c>
      <c r="E17" s="24">
        <v>9000</v>
      </c>
      <c r="F17" s="24">
        <v>9500</v>
      </c>
      <c r="G17" s="24">
        <v>10000</v>
      </c>
      <c r="H17" s="89">
        <v>10000</v>
      </c>
      <c r="I17" s="45"/>
      <c r="J17" s="13"/>
    </row>
    <row r="18" spans="1:10" x14ac:dyDescent="0.25">
      <c r="A18" s="13"/>
      <c r="B18" s="21" t="s">
        <v>147</v>
      </c>
      <c r="C18" s="119">
        <v>11000</v>
      </c>
      <c r="D18" s="87">
        <v>11000</v>
      </c>
      <c r="E18" s="24">
        <v>11500</v>
      </c>
      <c r="F18" s="24">
        <v>12000</v>
      </c>
      <c r="G18" s="24">
        <v>12000</v>
      </c>
      <c r="H18" s="89">
        <v>12000</v>
      </c>
      <c r="I18" s="45"/>
      <c r="J18" s="13"/>
    </row>
    <row r="19" spans="1:10" ht="15.75" thickBot="1" x14ac:dyDescent="0.3">
      <c r="A19" s="13"/>
      <c r="B19" s="27" t="s">
        <v>48</v>
      </c>
      <c r="C19" s="119">
        <v>20000</v>
      </c>
      <c r="D19" s="54">
        <v>20000</v>
      </c>
      <c r="E19" s="55">
        <v>21000</v>
      </c>
      <c r="F19" s="55">
        <v>22000</v>
      </c>
      <c r="G19" s="55">
        <v>23000</v>
      </c>
      <c r="H19" s="66">
        <v>24000</v>
      </c>
      <c r="I19" s="45"/>
      <c r="J19" s="13"/>
    </row>
    <row r="20" spans="1:10" ht="15.75" thickBot="1" x14ac:dyDescent="0.3">
      <c r="A20" s="13"/>
      <c r="B20" s="20" t="s">
        <v>7</v>
      </c>
      <c r="C20" s="32">
        <f t="shared" ref="C20:H20" si="2">SUM(C15:C19)</f>
        <v>56500</v>
      </c>
      <c r="D20" s="83">
        <f t="shared" si="2"/>
        <v>56500</v>
      </c>
      <c r="E20" s="83">
        <f t="shared" si="2"/>
        <v>58500</v>
      </c>
      <c r="F20" s="83">
        <f t="shared" si="2"/>
        <v>61500</v>
      </c>
      <c r="G20" s="83">
        <f t="shared" si="2"/>
        <v>64000</v>
      </c>
      <c r="H20" s="83">
        <f t="shared" si="2"/>
        <v>66000</v>
      </c>
      <c r="I20" s="19"/>
      <c r="J20" s="13"/>
    </row>
    <row r="21" spans="1:10" ht="16.5" customHeight="1" thickBot="1" x14ac:dyDescent="0.25">
      <c r="A21" s="13"/>
      <c r="B21" s="199" t="s">
        <v>36</v>
      </c>
      <c r="C21" s="200"/>
      <c r="D21" s="200"/>
      <c r="E21" s="200"/>
      <c r="F21" s="200"/>
      <c r="G21" s="200"/>
      <c r="H21" s="201"/>
      <c r="I21" s="19"/>
      <c r="J21" s="13"/>
    </row>
    <row r="22" spans="1:10" x14ac:dyDescent="0.25">
      <c r="A22" s="13"/>
      <c r="B22" s="21" t="s">
        <v>49</v>
      </c>
      <c r="C22" s="22">
        <v>54000</v>
      </c>
      <c r="D22" s="23">
        <v>54000</v>
      </c>
      <c r="E22" s="24">
        <v>55000</v>
      </c>
      <c r="F22" s="24">
        <v>57500</v>
      </c>
      <c r="G22" s="25">
        <v>60000</v>
      </c>
      <c r="H22" s="25">
        <v>62500</v>
      </c>
      <c r="I22" s="19"/>
      <c r="J22" s="13"/>
    </row>
    <row r="23" spans="1:10" x14ac:dyDescent="0.25">
      <c r="A23" s="13"/>
      <c r="B23" s="21" t="s">
        <v>50</v>
      </c>
      <c r="C23" s="26">
        <v>5000</v>
      </c>
      <c r="D23" s="23">
        <v>5000</v>
      </c>
      <c r="E23" s="24">
        <v>5000</v>
      </c>
      <c r="F23" s="24">
        <v>6000</v>
      </c>
      <c r="G23" s="25">
        <v>7000</v>
      </c>
      <c r="H23" s="25">
        <v>7500</v>
      </c>
      <c r="I23" s="19"/>
      <c r="J23" s="13"/>
    </row>
    <row r="24" spans="1:10" x14ac:dyDescent="0.25">
      <c r="A24" s="13"/>
      <c r="B24" s="21" t="s">
        <v>51</v>
      </c>
      <c r="C24" s="26">
        <v>0</v>
      </c>
      <c r="D24" s="23">
        <v>0</v>
      </c>
      <c r="E24" s="24">
        <v>0</v>
      </c>
      <c r="F24" s="24">
        <v>20000</v>
      </c>
      <c r="G24" s="25">
        <v>20000</v>
      </c>
      <c r="H24" s="25">
        <v>25000</v>
      </c>
      <c r="I24" s="19"/>
      <c r="J24" s="13"/>
    </row>
    <row r="25" spans="1:10" x14ac:dyDescent="0.25">
      <c r="A25" s="13"/>
      <c r="B25" s="21" t="s">
        <v>52</v>
      </c>
      <c r="C25" s="26">
        <v>2000</v>
      </c>
      <c r="D25" s="23">
        <v>2000</v>
      </c>
      <c r="E25" s="24">
        <v>2000</v>
      </c>
      <c r="F25" s="24">
        <v>2500</v>
      </c>
      <c r="G25" s="25">
        <v>3000</v>
      </c>
      <c r="H25" s="25">
        <v>3500</v>
      </c>
      <c r="I25" s="19"/>
      <c r="J25" s="13"/>
    </row>
    <row r="26" spans="1:10" x14ac:dyDescent="0.25">
      <c r="A26" s="13"/>
      <c r="B26" s="27" t="s">
        <v>53</v>
      </c>
      <c r="C26" s="26">
        <v>15000</v>
      </c>
      <c r="D26" s="29">
        <v>15000</v>
      </c>
      <c r="E26" s="30">
        <v>15000</v>
      </c>
      <c r="F26" s="30">
        <v>15500</v>
      </c>
      <c r="G26" s="31">
        <v>20000</v>
      </c>
      <c r="H26" s="31">
        <v>20000</v>
      </c>
      <c r="I26" s="19"/>
      <c r="J26" s="13"/>
    </row>
    <row r="27" spans="1:10" ht="15.75" thickBot="1" x14ac:dyDescent="0.3">
      <c r="A27" s="13"/>
      <c r="B27" s="21" t="s">
        <v>54</v>
      </c>
      <c r="C27" s="26">
        <v>9000</v>
      </c>
      <c r="D27" s="23">
        <v>9000</v>
      </c>
      <c r="E27" s="24">
        <v>9000</v>
      </c>
      <c r="F27" s="24">
        <v>10000</v>
      </c>
      <c r="G27" s="25">
        <v>11000</v>
      </c>
      <c r="H27" s="25">
        <v>12000</v>
      </c>
      <c r="I27" s="19"/>
      <c r="J27" s="13"/>
    </row>
    <row r="28" spans="1:10" ht="15.75" thickBot="1" x14ac:dyDescent="0.3">
      <c r="A28" s="13"/>
      <c r="B28" s="20" t="s">
        <v>7</v>
      </c>
      <c r="C28" s="32">
        <f>SUM(C22:C27)</f>
        <v>85000</v>
      </c>
      <c r="D28" s="32">
        <f>SUM(D22:D27)</f>
        <v>85000</v>
      </c>
      <c r="E28" s="32">
        <f t="shared" ref="E28:H28" si="3">SUM(E22:E27)</f>
        <v>86000</v>
      </c>
      <c r="F28" s="32">
        <f t="shared" si="3"/>
        <v>111500</v>
      </c>
      <c r="G28" s="32">
        <f t="shared" si="3"/>
        <v>121000</v>
      </c>
      <c r="H28" s="32">
        <f t="shared" si="3"/>
        <v>130500</v>
      </c>
      <c r="I28" s="19"/>
      <c r="J28" s="13"/>
    </row>
    <row r="29" spans="1:10" ht="16.5" customHeight="1" thickBot="1" x14ac:dyDescent="0.3">
      <c r="A29" s="13"/>
      <c r="B29" s="203" t="s">
        <v>37</v>
      </c>
      <c r="C29" s="204"/>
      <c r="D29" s="204"/>
      <c r="E29" s="204"/>
      <c r="F29" s="204"/>
      <c r="G29" s="204"/>
      <c r="H29" s="205"/>
      <c r="I29" s="19"/>
      <c r="J29" s="13"/>
    </row>
    <row r="30" spans="1:10" x14ac:dyDescent="0.25">
      <c r="A30" s="13"/>
      <c r="B30" s="21" t="s">
        <v>55</v>
      </c>
      <c r="C30" s="22">
        <v>175600</v>
      </c>
      <c r="D30" s="23">
        <v>175600</v>
      </c>
      <c r="E30" s="24">
        <v>180000</v>
      </c>
      <c r="F30" s="24">
        <v>185000</v>
      </c>
      <c r="G30" s="25">
        <v>190000</v>
      </c>
      <c r="H30" s="25">
        <v>195000</v>
      </c>
      <c r="I30" s="19"/>
      <c r="J30" s="13"/>
    </row>
    <row r="31" spans="1:10" x14ac:dyDescent="0.25">
      <c r="A31" s="13"/>
      <c r="B31" s="21" t="s">
        <v>56</v>
      </c>
      <c r="C31" s="26">
        <v>135000</v>
      </c>
      <c r="D31" s="23">
        <v>144000</v>
      </c>
      <c r="E31" s="24">
        <v>152000</v>
      </c>
      <c r="F31" s="24">
        <v>160000</v>
      </c>
      <c r="G31" s="25">
        <v>167500</v>
      </c>
      <c r="H31" s="25">
        <v>175000</v>
      </c>
      <c r="I31" s="19">
        <v>6</v>
      </c>
      <c r="J31" s="13"/>
    </row>
    <row r="32" spans="1:10" x14ac:dyDescent="0.25">
      <c r="A32" s="13"/>
      <c r="B32" s="21" t="s">
        <v>57</v>
      </c>
      <c r="C32" s="26">
        <v>30000</v>
      </c>
      <c r="D32" s="23">
        <v>30000</v>
      </c>
      <c r="E32" s="24">
        <v>30000</v>
      </c>
      <c r="F32" s="24">
        <v>32000</v>
      </c>
      <c r="G32" s="25">
        <v>32000</v>
      </c>
      <c r="H32" s="25">
        <v>34000</v>
      </c>
      <c r="I32" s="19"/>
      <c r="J32" s="13"/>
    </row>
    <row r="33" spans="1:10" x14ac:dyDescent="0.25">
      <c r="A33" s="13"/>
      <c r="B33" s="27" t="s">
        <v>18</v>
      </c>
      <c r="C33" s="26">
        <v>34442</v>
      </c>
      <c r="D33" s="29">
        <v>34442</v>
      </c>
      <c r="E33" s="29">
        <v>34442</v>
      </c>
      <c r="F33" s="29">
        <v>34442</v>
      </c>
      <c r="G33" s="29">
        <v>34442</v>
      </c>
      <c r="H33" s="29">
        <v>34442</v>
      </c>
      <c r="I33" s="19"/>
      <c r="J33" s="13"/>
    </row>
    <row r="34" spans="1:10" ht="15.75" thickBot="1" x14ac:dyDescent="0.3">
      <c r="A34" s="13"/>
      <c r="B34" s="21" t="s">
        <v>58</v>
      </c>
      <c r="C34" s="26">
        <v>33500</v>
      </c>
      <c r="D34" s="23">
        <v>33500</v>
      </c>
      <c r="E34" s="24">
        <v>35000</v>
      </c>
      <c r="F34" s="24">
        <v>37500</v>
      </c>
      <c r="G34" s="25">
        <v>40000</v>
      </c>
      <c r="H34" s="25">
        <v>40000</v>
      </c>
      <c r="I34" s="19"/>
      <c r="J34" s="13"/>
    </row>
    <row r="35" spans="1:10" ht="15.75" thickBot="1" x14ac:dyDescent="0.3">
      <c r="A35" s="13"/>
      <c r="B35" s="20" t="s">
        <v>7</v>
      </c>
      <c r="C35" s="32">
        <f>SUM(C30:C34)</f>
        <v>408542</v>
      </c>
      <c r="D35" s="32">
        <f>SUM(D30:D34)</f>
        <v>417542</v>
      </c>
      <c r="E35" s="32">
        <f t="shared" ref="E35:H35" si="4">SUM(E30:E34)</f>
        <v>431442</v>
      </c>
      <c r="F35" s="32">
        <f t="shared" si="4"/>
        <v>448942</v>
      </c>
      <c r="G35" s="32">
        <f t="shared" si="4"/>
        <v>463942</v>
      </c>
      <c r="H35" s="32">
        <f t="shared" si="4"/>
        <v>478442</v>
      </c>
      <c r="I35" s="19"/>
      <c r="J35" s="13"/>
    </row>
    <row r="36" spans="1:10" ht="18.75" customHeight="1" thickBot="1" x14ac:dyDescent="0.3">
      <c r="A36" s="13"/>
      <c r="B36" s="186" t="s">
        <v>38</v>
      </c>
      <c r="C36" s="187"/>
      <c r="D36" s="187"/>
      <c r="E36" s="187"/>
      <c r="F36" s="187"/>
      <c r="G36" s="187"/>
      <c r="H36" s="202"/>
      <c r="I36" s="19"/>
      <c r="J36" s="13"/>
    </row>
    <row r="37" spans="1:10" x14ac:dyDescent="0.25">
      <c r="A37" s="13"/>
      <c r="B37" s="21" t="s">
        <v>59</v>
      </c>
      <c r="C37" s="22">
        <v>93900</v>
      </c>
      <c r="D37" s="23">
        <v>93900</v>
      </c>
      <c r="E37" s="24">
        <v>103000</v>
      </c>
      <c r="F37" s="24">
        <v>113500</v>
      </c>
      <c r="G37" s="25">
        <v>125000</v>
      </c>
      <c r="H37" s="25">
        <v>130000</v>
      </c>
      <c r="I37" s="19"/>
      <c r="J37" s="13"/>
    </row>
    <row r="38" spans="1:10" x14ac:dyDescent="0.25">
      <c r="A38" s="13"/>
      <c r="B38" s="21" t="s">
        <v>60</v>
      </c>
      <c r="C38" s="26">
        <v>29250</v>
      </c>
      <c r="D38" s="23">
        <v>29750</v>
      </c>
      <c r="E38" s="24">
        <v>32000</v>
      </c>
      <c r="F38" s="24">
        <v>34000</v>
      </c>
      <c r="G38" s="25">
        <v>36000</v>
      </c>
      <c r="H38" s="25">
        <v>38000</v>
      </c>
      <c r="I38" s="19">
        <v>5</v>
      </c>
      <c r="J38" s="13"/>
    </row>
    <row r="39" spans="1:10" x14ac:dyDescent="0.25">
      <c r="A39" s="13"/>
      <c r="B39" s="21" t="s">
        <v>61</v>
      </c>
      <c r="C39" s="26">
        <v>125000</v>
      </c>
      <c r="D39" s="23">
        <v>125000</v>
      </c>
      <c r="E39" s="24">
        <v>127500</v>
      </c>
      <c r="F39" s="24">
        <v>130000</v>
      </c>
      <c r="G39" s="25">
        <v>132500</v>
      </c>
      <c r="H39" s="25">
        <v>135000</v>
      </c>
      <c r="I39" s="19"/>
      <c r="J39" s="13"/>
    </row>
    <row r="40" spans="1:10" x14ac:dyDescent="0.25">
      <c r="A40" s="13"/>
      <c r="B40" s="21" t="s">
        <v>82</v>
      </c>
      <c r="C40" s="26">
        <v>90259</v>
      </c>
      <c r="D40" s="23">
        <v>90259</v>
      </c>
      <c r="E40" s="24">
        <v>92500</v>
      </c>
      <c r="F40" s="24">
        <v>95000</v>
      </c>
      <c r="G40" s="25">
        <v>97500</v>
      </c>
      <c r="H40" s="25">
        <v>100000</v>
      </c>
      <c r="I40" s="19"/>
      <c r="J40" s="13"/>
    </row>
    <row r="41" spans="1:10" ht="15.75" thickBot="1" x14ac:dyDescent="0.3">
      <c r="A41" s="13"/>
      <c r="B41" s="21" t="s">
        <v>129</v>
      </c>
      <c r="C41" s="26">
        <v>141633</v>
      </c>
      <c r="D41" s="23">
        <v>160838</v>
      </c>
      <c r="E41" s="24">
        <v>146813</v>
      </c>
      <c r="F41" s="24">
        <v>146813</v>
      </c>
      <c r="G41" s="24">
        <v>146813</v>
      </c>
      <c r="H41" s="24">
        <v>146813</v>
      </c>
      <c r="I41" s="19"/>
      <c r="J41" s="13"/>
    </row>
    <row r="42" spans="1:10" ht="15.75" thickBot="1" x14ac:dyDescent="0.3">
      <c r="A42" s="13"/>
      <c r="B42" s="20" t="s">
        <v>7</v>
      </c>
      <c r="C42" s="32">
        <f>SUM(C37:C41)</f>
        <v>480042</v>
      </c>
      <c r="D42" s="32">
        <f>SUM(D37:D41)</f>
        <v>499747</v>
      </c>
      <c r="E42" s="32">
        <f t="shared" ref="E42:H42" si="5">SUM(E37:E41)</f>
        <v>501813</v>
      </c>
      <c r="F42" s="32">
        <f t="shared" si="5"/>
        <v>519313</v>
      </c>
      <c r="G42" s="32">
        <f t="shared" si="5"/>
        <v>537813</v>
      </c>
      <c r="H42" s="32">
        <f t="shared" si="5"/>
        <v>549813</v>
      </c>
      <c r="I42" s="19"/>
      <c r="J42" s="13"/>
    </row>
    <row r="43" spans="1:10" ht="15.75" customHeight="1" thickBot="1" x14ac:dyDescent="0.3">
      <c r="A43" s="13"/>
      <c r="B43" s="186" t="s">
        <v>39</v>
      </c>
      <c r="C43" s="187"/>
      <c r="D43" s="187"/>
      <c r="E43" s="187"/>
      <c r="F43" s="187"/>
      <c r="G43" s="187"/>
      <c r="H43" s="202"/>
      <c r="I43" s="19"/>
      <c r="J43" s="13"/>
    </row>
    <row r="44" spans="1:10" x14ac:dyDescent="0.25">
      <c r="A44" s="13"/>
      <c r="B44" s="21" t="s">
        <v>62</v>
      </c>
      <c r="C44" s="22">
        <v>12000</v>
      </c>
      <c r="D44" s="23">
        <v>12000</v>
      </c>
      <c r="E44" s="24">
        <v>12500</v>
      </c>
      <c r="F44" s="24">
        <v>13000</v>
      </c>
      <c r="G44" s="25">
        <v>13500</v>
      </c>
      <c r="H44" s="25">
        <v>14000</v>
      </c>
      <c r="I44" s="19"/>
      <c r="J44" s="13"/>
    </row>
    <row r="45" spans="1:10" x14ac:dyDescent="0.25">
      <c r="A45" s="13"/>
      <c r="B45" s="21" t="s">
        <v>63</v>
      </c>
      <c r="C45" s="26">
        <v>3000</v>
      </c>
      <c r="D45" s="23">
        <v>3000</v>
      </c>
      <c r="E45" s="24">
        <v>3000</v>
      </c>
      <c r="F45" s="24">
        <v>3250</v>
      </c>
      <c r="G45" s="25">
        <v>3250</v>
      </c>
      <c r="H45" s="25">
        <v>3500</v>
      </c>
      <c r="I45" s="19"/>
      <c r="J45" s="13"/>
    </row>
    <row r="46" spans="1:10" x14ac:dyDescent="0.25">
      <c r="A46" s="13"/>
      <c r="B46" s="21" t="s">
        <v>64</v>
      </c>
      <c r="C46" s="26">
        <v>3550</v>
      </c>
      <c r="D46" s="23">
        <v>3550</v>
      </c>
      <c r="E46" s="24">
        <v>4000</v>
      </c>
      <c r="F46" s="24">
        <v>4000</v>
      </c>
      <c r="G46" s="25">
        <v>4250</v>
      </c>
      <c r="H46" s="25">
        <v>4250</v>
      </c>
      <c r="I46" s="19"/>
      <c r="J46" s="13"/>
    </row>
    <row r="47" spans="1:10" x14ac:dyDescent="0.25">
      <c r="A47" s="13"/>
      <c r="B47" s="21" t="s">
        <v>65</v>
      </c>
      <c r="C47" s="26">
        <v>12500</v>
      </c>
      <c r="D47" s="23">
        <v>12500</v>
      </c>
      <c r="E47" s="24">
        <v>12500</v>
      </c>
      <c r="F47" s="24">
        <v>13000</v>
      </c>
      <c r="G47" s="25">
        <v>13500</v>
      </c>
      <c r="H47" s="25">
        <v>14000</v>
      </c>
      <c r="I47" s="19"/>
      <c r="J47" s="13"/>
    </row>
    <row r="48" spans="1:10" x14ac:dyDescent="0.25">
      <c r="A48" s="13"/>
      <c r="B48" s="21" t="s">
        <v>66</v>
      </c>
      <c r="C48" s="26">
        <v>62000</v>
      </c>
      <c r="D48" s="23">
        <v>62000</v>
      </c>
      <c r="E48" s="24">
        <v>65000</v>
      </c>
      <c r="F48" s="24">
        <v>67500</v>
      </c>
      <c r="G48" s="25">
        <v>70000</v>
      </c>
      <c r="H48" s="25">
        <v>70000</v>
      </c>
      <c r="I48" s="19"/>
      <c r="J48" s="13"/>
    </row>
    <row r="49" spans="1:10" x14ac:dyDescent="0.25">
      <c r="A49" s="13"/>
      <c r="B49" s="21" t="s">
        <v>67</v>
      </c>
      <c r="C49" s="26">
        <v>11500</v>
      </c>
      <c r="D49" s="23">
        <v>11500</v>
      </c>
      <c r="E49" s="24">
        <v>12000</v>
      </c>
      <c r="F49" s="24">
        <v>12500</v>
      </c>
      <c r="G49" s="25">
        <v>13000</v>
      </c>
      <c r="H49" s="25">
        <v>13500</v>
      </c>
      <c r="I49" s="19"/>
      <c r="J49" s="13"/>
    </row>
    <row r="50" spans="1:10" x14ac:dyDescent="0.25">
      <c r="A50" s="13"/>
      <c r="B50" s="21" t="s">
        <v>128</v>
      </c>
      <c r="C50" s="26">
        <v>0</v>
      </c>
      <c r="D50" s="23">
        <v>10405</v>
      </c>
      <c r="E50" s="24">
        <v>0</v>
      </c>
      <c r="F50" s="24">
        <v>0</v>
      </c>
      <c r="G50" s="25">
        <v>0</v>
      </c>
      <c r="H50" s="25">
        <v>0</v>
      </c>
      <c r="I50" s="19"/>
      <c r="J50" s="13"/>
    </row>
    <row r="51" spans="1:10" x14ac:dyDescent="0.25">
      <c r="A51" s="13"/>
      <c r="B51" s="21" t="s">
        <v>68</v>
      </c>
      <c r="C51" s="26">
        <v>450</v>
      </c>
      <c r="D51" s="23">
        <v>450</v>
      </c>
      <c r="E51" s="24">
        <v>500</v>
      </c>
      <c r="F51" s="24">
        <v>500</v>
      </c>
      <c r="G51" s="25">
        <v>600</v>
      </c>
      <c r="H51" s="25">
        <v>600</v>
      </c>
      <c r="I51" s="19"/>
      <c r="J51" s="13"/>
    </row>
    <row r="52" spans="1:10" x14ac:dyDescent="0.25">
      <c r="A52" s="13"/>
      <c r="B52" s="21" t="s">
        <v>69</v>
      </c>
      <c r="C52" s="26">
        <v>2500</v>
      </c>
      <c r="D52" s="23">
        <v>2500</v>
      </c>
      <c r="E52" s="24">
        <v>3000</v>
      </c>
      <c r="F52" s="24">
        <v>3500</v>
      </c>
      <c r="G52" s="25">
        <v>4000</v>
      </c>
      <c r="H52" s="25">
        <v>4500</v>
      </c>
      <c r="I52" s="19"/>
      <c r="J52" s="13"/>
    </row>
    <row r="53" spans="1:10" x14ac:dyDescent="0.25">
      <c r="A53" s="13"/>
      <c r="B53" s="21" t="s">
        <v>70</v>
      </c>
      <c r="C53" s="26">
        <v>3000</v>
      </c>
      <c r="D53" s="23">
        <v>3000</v>
      </c>
      <c r="E53" s="24">
        <v>3000</v>
      </c>
      <c r="F53" s="24">
        <v>3000</v>
      </c>
      <c r="G53" s="24">
        <v>3000</v>
      </c>
      <c r="H53" s="24">
        <v>3000</v>
      </c>
      <c r="I53" s="19"/>
      <c r="J53" s="13"/>
    </row>
    <row r="54" spans="1:10" x14ac:dyDescent="0.25">
      <c r="A54" s="13"/>
      <c r="B54" s="21" t="s">
        <v>71</v>
      </c>
      <c r="C54" s="26">
        <v>3500</v>
      </c>
      <c r="D54" s="23">
        <v>5500</v>
      </c>
      <c r="E54" s="24">
        <v>5500</v>
      </c>
      <c r="F54" s="24">
        <v>6000</v>
      </c>
      <c r="G54" s="25">
        <v>6000</v>
      </c>
      <c r="H54" s="25">
        <v>6500</v>
      </c>
      <c r="I54" s="19"/>
      <c r="J54" s="13"/>
    </row>
    <row r="55" spans="1:10" x14ac:dyDescent="0.25">
      <c r="A55" s="13"/>
      <c r="B55" s="21" t="s">
        <v>72</v>
      </c>
      <c r="C55" s="26">
        <v>20500</v>
      </c>
      <c r="D55" s="23">
        <v>20500</v>
      </c>
      <c r="E55" s="23">
        <v>21000</v>
      </c>
      <c r="F55" s="23">
        <v>22000</v>
      </c>
      <c r="G55" s="23">
        <v>23000</v>
      </c>
      <c r="H55" s="23">
        <v>24000</v>
      </c>
      <c r="I55" s="19"/>
      <c r="J55" s="13"/>
    </row>
    <row r="56" spans="1:10" x14ac:dyDescent="0.25">
      <c r="A56" s="13"/>
      <c r="B56" s="21" t="s">
        <v>73</v>
      </c>
      <c r="C56" s="26">
        <v>2200</v>
      </c>
      <c r="D56" s="23">
        <v>2200</v>
      </c>
      <c r="E56" s="24">
        <v>2500</v>
      </c>
      <c r="F56" s="24">
        <v>2500</v>
      </c>
      <c r="G56" s="25">
        <v>2500</v>
      </c>
      <c r="H56" s="25">
        <v>2500</v>
      </c>
      <c r="I56" s="19"/>
      <c r="J56" s="13"/>
    </row>
    <row r="57" spans="1:10" x14ac:dyDescent="0.25">
      <c r="A57" s="13"/>
      <c r="B57" s="21" t="s">
        <v>74</v>
      </c>
      <c r="C57" s="26">
        <v>5000</v>
      </c>
      <c r="D57" s="23">
        <v>5000</v>
      </c>
      <c r="E57" s="24">
        <v>5000</v>
      </c>
      <c r="F57" s="24">
        <v>5000</v>
      </c>
      <c r="G57" s="24">
        <v>5000</v>
      </c>
      <c r="H57" s="24">
        <v>5000</v>
      </c>
      <c r="I57" s="19"/>
      <c r="J57" s="13"/>
    </row>
    <row r="58" spans="1:10" x14ac:dyDescent="0.25">
      <c r="A58" s="13"/>
      <c r="B58" s="21" t="s">
        <v>75</v>
      </c>
      <c r="C58" s="26">
        <v>27000</v>
      </c>
      <c r="D58" s="23">
        <v>27000</v>
      </c>
      <c r="E58" s="24">
        <v>30000</v>
      </c>
      <c r="F58" s="24">
        <v>32500</v>
      </c>
      <c r="G58" s="25">
        <v>35000</v>
      </c>
      <c r="H58" s="25">
        <v>35000</v>
      </c>
      <c r="I58" s="19"/>
      <c r="J58" s="13"/>
    </row>
    <row r="59" spans="1:10" x14ac:dyDescent="0.25">
      <c r="A59" s="13"/>
      <c r="B59" s="21" t="s">
        <v>76</v>
      </c>
      <c r="C59" s="26">
        <v>100</v>
      </c>
      <c r="D59" s="23">
        <v>100</v>
      </c>
      <c r="E59" s="23">
        <v>100</v>
      </c>
      <c r="F59" s="23">
        <v>100</v>
      </c>
      <c r="G59" s="23">
        <v>100</v>
      </c>
      <c r="H59" s="23">
        <v>100</v>
      </c>
      <c r="I59" s="19"/>
      <c r="J59" s="13"/>
    </row>
    <row r="60" spans="1:10" ht="15.75" thickBot="1" x14ac:dyDescent="0.3">
      <c r="A60" s="13"/>
      <c r="B60" s="21" t="s">
        <v>77</v>
      </c>
      <c r="C60" s="26">
        <v>500</v>
      </c>
      <c r="D60" s="23">
        <v>500</v>
      </c>
      <c r="E60" s="24">
        <v>500</v>
      </c>
      <c r="F60" s="24">
        <v>500</v>
      </c>
      <c r="G60" s="25">
        <v>500</v>
      </c>
      <c r="H60" s="25">
        <v>500</v>
      </c>
      <c r="I60" s="19"/>
      <c r="J60" s="13"/>
    </row>
    <row r="61" spans="1:10" ht="15.75" thickBot="1" x14ac:dyDescent="0.3">
      <c r="A61" s="13"/>
      <c r="B61" s="20" t="s">
        <v>7</v>
      </c>
      <c r="C61" s="32">
        <f t="shared" ref="C61:H61" si="6">SUM(C44:C60)</f>
        <v>169300</v>
      </c>
      <c r="D61" s="32">
        <f t="shared" si="6"/>
        <v>181705</v>
      </c>
      <c r="E61" s="32">
        <f t="shared" si="6"/>
        <v>180100</v>
      </c>
      <c r="F61" s="32">
        <f t="shared" si="6"/>
        <v>188850</v>
      </c>
      <c r="G61" s="32">
        <f t="shared" si="6"/>
        <v>197200</v>
      </c>
      <c r="H61" s="32">
        <f t="shared" si="6"/>
        <v>200950</v>
      </c>
      <c r="I61" s="19"/>
      <c r="J61" s="13"/>
    </row>
    <row r="62" spans="1:10" ht="16.5" customHeight="1" thickBot="1" x14ac:dyDescent="0.3">
      <c r="A62" s="13"/>
      <c r="B62" s="186" t="s">
        <v>40</v>
      </c>
      <c r="C62" s="187"/>
      <c r="D62" s="187"/>
      <c r="E62" s="187"/>
      <c r="F62" s="187"/>
      <c r="G62" s="187"/>
      <c r="H62" s="202"/>
      <c r="I62" s="19"/>
      <c r="J62" s="13"/>
    </row>
    <row r="63" spans="1:10" x14ac:dyDescent="0.25">
      <c r="A63" s="13"/>
      <c r="B63" s="21" t="s">
        <v>78</v>
      </c>
      <c r="C63" s="22">
        <v>94000</v>
      </c>
      <c r="D63" s="23">
        <v>94000</v>
      </c>
      <c r="E63" s="24">
        <v>95000</v>
      </c>
      <c r="F63" s="24">
        <v>120000</v>
      </c>
      <c r="G63" s="25">
        <v>120000</v>
      </c>
      <c r="H63" s="25">
        <v>130000</v>
      </c>
      <c r="I63" s="19"/>
      <c r="J63" s="13"/>
    </row>
    <row r="64" spans="1:10" ht="15.75" thickBot="1" x14ac:dyDescent="0.3">
      <c r="A64" s="13"/>
      <c r="B64" s="21" t="s">
        <v>79</v>
      </c>
      <c r="C64" s="26">
        <v>1000</v>
      </c>
      <c r="D64" s="23">
        <v>1000</v>
      </c>
      <c r="E64" s="24">
        <v>1000</v>
      </c>
      <c r="F64" s="24">
        <v>1000</v>
      </c>
      <c r="G64" s="25">
        <v>1000</v>
      </c>
      <c r="H64" s="25">
        <v>1000</v>
      </c>
      <c r="I64" s="19"/>
      <c r="J64" s="13"/>
    </row>
    <row r="65" spans="1:10" ht="15.75" thickBot="1" x14ac:dyDescent="0.3">
      <c r="A65" s="13"/>
      <c r="B65" s="20" t="s">
        <v>7</v>
      </c>
      <c r="C65" s="32">
        <f>SUM(C63:C64)</f>
        <v>95000</v>
      </c>
      <c r="D65" s="32">
        <f>SUM(D63:D64)</f>
        <v>95000</v>
      </c>
      <c r="E65" s="32">
        <f t="shared" ref="E65:H65" si="7">SUM(E63:E64)</f>
        <v>96000</v>
      </c>
      <c r="F65" s="32">
        <f t="shared" si="7"/>
        <v>121000</v>
      </c>
      <c r="G65" s="32">
        <f t="shared" si="7"/>
        <v>121000</v>
      </c>
      <c r="H65" s="32">
        <f t="shared" si="7"/>
        <v>131000</v>
      </c>
      <c r="I65" s="19"/>
      <c r="J65" s="13"/>
    </row>
    <row r="66" spans="1:10" ht="16.5" customHeight="1" thickBot="1" x14ac:dyDescent="0.3">
      <c r="A66" s="13"/>
      <c r="B66" s="186" t="s">
        <v>41</v>
      </c>
      <c r="C66" s="187"/>
      <c r="D66" s="188"/>
      <c r="E66" s="188"/>
      <c r="F66" s="188"/>
      <c r="G66" s="188"/>
      <c r="H66" s="189"/>
      <c r="I66" s="19"/>
      <c r="J66" s="13"/>
    </row>
    <row r="67" spans="1:10" x14ac:dyDescent="0.25">
      <c r="A67" s="13"/>
      <c r="B67" s="86" t="s">
        <v>80</v>
      </c>
      <c r="C67" s="118">
        <v>22880</v>
      </c>
      <c r="D67" s="62">
        <v>21808</v>
      </c>
      <c r="E67" s="63">
        <v>21808</v>
      </c>
      <c r="F67" s="63">
        <v>21808</v>
      </c>
      <c r="G67" s="63">
        <v>21808</v>
      </c>
      <c r="H67" s="64">
        <v>21808</v>
      </c>
      <c r="I67" s="45"/>
      <c r="J67" s="13"/>
    </row>
    <row r="68" spans="1:10" x14ac:dyDescent="0.25">
      <c r="A68" s="13"/>
      <c r="B68" s="21" t="s">
        <v>81</v>
      </c>
      <c r="C68" s="119">
        <v>2500</v>
      </c>
      <c r="D68" s="53">
        <v>2500</v>
      </c>
      <c r="E68" s="30">
        <v>2500</v>
      </c>
      <c r="F68" s="30">
        <v>3000</v>
      </c>
      <c r="G68" s="30">
        <v>3000</v>
      </c>
      <c r="H68" s="65">
        <v>3500</v>
      </c>
      <c r="I68" s="45"/>
      <c r="J68" s="13"/>
    </row>
    <row r="69" spans="1:10" ht="15.75" thickBot="1" x14ac:dyDescent="0.3">
      <c r="A69" s="13"/>
      <c r="B69" s="27" t="s">
        <v>135</v>
      </c>
      <c r="C69" s="120">
        <v>1700</v>
      </c>
      <c r="D69" s="54">
        <v>1700</v>
      </c>
      <c r="E69" s="55">
        <v>1700</v>
      </c>
      <c r="F69" s="55">
        <v>1700</v>
      </c>
      <c r="G69" s="55">
        <v>1700</v>
      </c>
      <c r="H69" s="66">
        <v>1700</v>
      </c>
      <c r="I69" s="45"/>
      <c r="J69" s="13"/>
    </row>
    <row r="70" spans="1:10" ht="15.75" thickBot="1" x14ac:dyDescent="0.3">
      <c r="A70" s="13"/>
      <c r="B70" s="20" t="s">
        <v>7</v>
      </c>
      <c r="C70" s="32">
        <f t="shared" ref="C70:H70" si="8">SUM(C67:C69)</f>
        <v>27080</v>
      </c>
      <c r="D70" s="83">
        <f t="shared" si="8"/>
        <v>26008</v>
      </c>
      <c r="E70" s="83">
        <f t="shared" si="8"/>
        <v>26008</v>
      </c>
      <c r="F70" s="83">
        <f t="shared" si="8"/>
        <v>26508</v>
      </c>
      <c r="G70" s="83">
        <f t="shared" si="8"/>
        <v>26508</v>
      </c>
      <c r="H70" s="83">
        <f t="shared" si="8"/>
        <v>27008</v>
      </c>
      <c r="I70" s="19"/>
      <c r="J70" s="13"/>
    </row>
    <row r="71" spans="1:10" ht="16.5" customHeight="1" thickBot="1" x14ac:dyDescent="0.3">
      <c r="A71" s="13"/>
      <c r="B71" s="186" t="s">
        <v>148</v>
      </c>
      <c r="C71" s="187"/>
      <c r="D71" s="188"/>
      <c r="E71" s="188"/>
      <c r="F71" s="188"/>
      <c r="G71" s="188"/>
      <c r="H71" s="189"/>
      <c r="I71" s="19"/>
      <c r="J71" s="13"/>
    </row>
    <row r="72" spans="1:10" x14ac:dyDescent="0.25">
      <c r="A72" s="13"/>
      <c r="B72" s="123" t="s">
        <v>143</v>
      </c>
      <c r="C72" s="124">
        <v>25741</v>
      </c>
      <c r="D72" s="127">
        <v>42426</v>
      </c>
      <c r="E72" s="127">
        <v>25741</v>
      </c>
      <c r="F72" s="127">
        <v>25741</v>
      </c>
      <c r="G72" s="127">
        <v>25741</v>
      </c>
      <c r="H72" s="128">
        <v>25741</v>
      </c>
      <c r="I72" s="45"/>
      <c r="J72" s="13"/>
    </row>
    <row r="73" spans="1:10" x14ac:dyDescent="0.25">
      <c r="A73" s="13"/>
      <c r="B73" s="129" t="s">
        <v>149</v>
      </c>
      <c r="C73" s="130">
        <v>45828</v>
      </c>
      <c r="D73" s="130">
        <v>45828</v>
      </c>
      <c r="E73" s="116">
        <v>0</v>
      </c>
      <c r="F73" s="116">
        <v>0</v>
      </c>
      <c r="G73" s="116">
        <v>0</v>
      </c>
      <c r="H73" s="117">
        <v>0</v>
      </c>
      <c r="I73" s="45">
        <v>4</v>
      </c>
      <c r="J73" s="13"/>
    </row>
    <row r="74" spans="1:10" ht="15.75" thickBot="1" x14ac:dyDescent="0.3">
      <c r="A74" s="13"/>
      <c r="B74" s="114" t="s">
        <v>150</v>
      </c>
      <c r="C74" s="131">
        <v>0</v>
      </c>
      <c r="D74" s="132">
        <v>0</v>
      </c>
      <c r="E74" s="116">
        <v>0</v>
      </c>
      <c r="F74" s="116">
        <v>0</v>
      </c>
      <c r="G74" s="116">
        <v>0</v>
      </c>
      <c r="H74" s="133">
        <v>0</v>
      </c>
      <c r="I74" s="45"/>
      <c r="J74" s="13"/>
    </row>
    <row r="75" spans="1:10" ht="15.75" thickBot="1" x14ac:dyDescent="0.3">
      <c r="A75" s="13"/>
      <c r="B75" s="20" t="s">
        <v>7</v>
      </c>
      <c r="C75" s="125">
        <f>SUM(C72:C74)</f>
        <v>71569</v>
      </c>
      <c r="D75" s="126">
        <f>SUM(D72:D74)</f>
        <v>88254</v>
      </c>
      <c r="E75" s="126">
        <f>SUM(E72:E74)</f>
        <v>25741</v>
      </c>
      <c r="F75" s="126">
        <f>SUM(F72:F73)</f>
        <v>25741</v>
      </c>
      <c r="G75" s="126">
        <f>SUM(G72:G73)</f>
        <v>25741</v>
      </c>
      <c r="H75" s="126">
        <f>SUM(H72:H73)</f>
        <v>25741</v>
      </c>
      <c r="I75" s="19"/>
      <c r="J75" s="13"/>
    </row>
    <row r="76" spans="1:10" ht="15.75" thickBot="1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8.75" thickBot="1" x14ac:dyDescent="0.3">
      <c r="A77" s="13"/>
      <c r="B77" s="36" t="s">
        <v>83</v>
      </c>
      <c r="C77" s="35">
        <f>C9+C13+C20+C28+C35+C42+C61+C65+C70+C75</f>
        <v>7295843</v>
      </c>
      <c r="D77" s="35">
        <f t="shared" ref="D77:H77" si="9">D9+D13+D20+D28+D35+D42+D61+D65+D70+D75</f>
        <v>7344517</v>
      </c>
      <c r="E77" s="35">
        <f t="shared" si="9"/>
        <v>7563721</v>
      </c>
      <c r="F77" s="35">
        <f t="shared" si="9"/>
        <v>7748207</v>
      </c>
      <c r="G77" s="35">
        <f t="shared" si="9"/>
        <v>7869837</v>
      </c>
      <c r="H77" s="35">
        <f t="shared" si="9"/>
        <v>7971803</v>
      </c>
      <c r="I77" s="13"/>
      <c r="J77" s="13"/>
    </row>
    <row r="78" spans="1:10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</row>
  </sheetData>
  <mergeCells count="12">
    <mergeCell ref="B71:H71"/>
    <mergeCell ref="B2:I2"/>
    <mergeCell ref="B3:I3"/>
    <mergeCell ref="B66:H66"/>
    <mergeCell ref="B6:H6"/>
    <mergeCell ref="B10:H10"/>
    <mergeCell ref="B14:H14"/>
    <mergeCell ref="B21:H21"/>
    <mergeCell ref="B62:H62"/>
    <mergeCell ref="B43:H43"/>
    <mergeCell ref="B29:H29"/>
    <mergeCell ref="B36:H36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E18" sqref="E18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69" t="s">
        <v>0</v>
      </c>
      <c r="C2" s="170"/>
      <c r="D2" s="170"/>
      <c r="E2" s="170"/>
      <c r="F2" s="170"/>
      <c r="G2" s="170"/>
      <c r="H2" s="183"/>
      <c r="I2" s="12"/>
    </row>
    <row r="3" spans="1:9" s="2" customFormat="1" ht="20.25" customHeight="1" thickBot="1" x14ac:dyDescent="0.25">
      <c r="A3" s="1"/>
      <c r="B3" s="169" t="s">
        <v>85</v>
      </c>
      <c r="C3" s="170"/>
      <c r="D3" s="170"/>
      <c r="E3" s="170"/>
      <c r="F3" s="170"/>
      <c r="G3" s="170"/>
      <c r="H3" s="183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86</v>
      </c>
      <c r="C5" s="15" t="s">
        <v>3</v>
      </c>
      <c r="D5" s="15" t="s">
        <v>4</v>
      </c>
      <c r="E5" s="15" t="s">
        <v>5</v>
      </c>
      <c r="F5" s="15" t="s">
        <v>84</v>
      </c>
      <c r="G5" s="15" t="s">
        <v>138</v>
      </c>
      <c r="H5" s="15" t="s">
        <v>6</v>
      </c>
      <c r="I5" s="13"/>
    </row>
    <row r="6" spans="1:9" s="14" customFormat="1" thickBot="1" x14ac:dyDescent="0.3">
      <c r="A6" s="13"/>
      <c r="B6" s="177" t="s">
        <v>87</v>
      </c>
      <c r="C6" s="178"/>
      <c r="D6" s="178"/>
      <c r="E6" s="178"/>
      <c r="F6" s="178"/>
      <c r="G6" s="178"/>
      <c r="H6" s="19"/>
      <c r="I6" s="13"/>
    </row>
    <row r="7" spans="1:9" s="14" customFormat="1" ht="15" x14ac:dyDescent="0.25">
      <c r="A7" s="13"/>
      <c r="B7" s="21" t="s">
        <v>94</v>
      </c>
      <c r="C7" s="37">
        <v>248</v>
      </c>
      <c r="D7" s="37">
        <v>240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95</v>
      </c>
      <c r="C8" s="37">
        <v>244</v>
      </c>
      <c r="D8" s="37">
        <v>248</v>
      </c>
      <c r="E8" s="38">
        <v>240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96</v>
      </c>
      <c r="C9" s="37">
        <v>218</v>
      </c>
      <c r="D9" s="37">
        <v>244</v>
      </c>
      <c r="E9" s="38">
        <v>248</v>
      </c>
      <c r="F9" s="38">
        <v>240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88</v>
      </c>
      <c r="C10" s="40">
        <f>SUM(C7:C9)</f>
        <v>710</v>
      </c>
      <c r="D10" s="40">
        <f t="shared" ref="D10:G10" si="0">SUM(D7:D9)</f>
        <v>732</v>
      </c>
      <c r="E10" s="40">
        <f t="shared" si="0"/>
        <v>728</v>
      </c>
      <c r="F10" s="40">
        <f t="shared" si="0"/>
        <v>720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177" t="s">
        <v>89</v>
      </c>
      <c r="C11" s="178"/>
      <c r="D11" s="178"/>
      <c r="E11" s="178"/>
      <c r="F11" s="178"/>
      <c r="G11" s="178"/>
      <c r="H11" s="19"/>
      <c r="I11" s="13"/>
    </row>
    <row r="12" spans="1:9" s="14" customFormat="1" ht="15" x14ac:dyDescent="0.25">
      <c r="A12" s="13"/>
      <c r="B12" s="21" t="s">
        <v>97</v>
      </c>
      <c r="C12" s="37">
        <v>175</v>
      </c>
      <c r="D12" s="37">
        <v>218</v>
      </c>
      <c r="E12" s="38">
        <v>244</v>
      </c>
      <c r="F12" s="38">
        <v>248</v>
      </c>
      <c r="G12" s="39">
        <v>240</v>
      </c>
      <c r="H12" s="19"/>
      <c r="I12" s="13"/>
    </row>
    <row r="13" spans="1:9" s="14" customFormat="1" thickBot="1" x14ac:dyDescent="0.3">
      <c r="A13" s="13"/>
      <c r="B13" s="21" t="s">
        <v>98</v>
      </c>
      <c r="C13" s="37">
        <v>153</v>
      </c>
      <c r="D13" s="37">
        <v>175</v>
      </c>
      <c r="E13" s="38">
        <v>218</v>
      </c>
      <c r="F13" s="38">
        <v>244</v>
      </c>
      <c r="G13" s="39">
        <v>248</v>
      </c>
      <c r="H13" s="19"/>
      <c r="I13" s="13"/>
    </row>
    <row r="14" spans="1:9" s="14" customFormat="1" thickBot="1" x14ac:dyDescent="0.3">
      <c r="A14" s="13"/>
      <c r="B14" s="20" t="s">
        <v>90</v>
      </c>
      <c r="C14" s="40">
        <f>SUM(C12:C13)</f>
        <v>328</v>
      </c>
      <c r="D14" s="40">
        <f t="shared" ref="D14:G14" si="1">SUM(D12:D13)</f>
        <v>393</v>
      </c>
      <c r="E14" s="40">
        <f t="shared" si="1"/>
        <v>462</v>
      </c>
      <c r="F14" s="40">
        <f t="shared" si="1"/>
        <v>492</v>
      </c>
      <c r="G14" s="40">
        <f t="shared" si="1"/>
        <v>488</v>
      </c>
      <c r="H14" s="19"/>
      <c r="I14" s="13"/>
    </row>
    <row r="15" spans="1:9" s="14" customFormat="1" thickBot="1" x14ac:dyDescent="0.3">
      <c r="A15" s="13"/>
      <c r="B15" s="177" t="s">
        <v>91</v>
      </c>
      <c r="C15" s="178"/>
      <c r="D15" s="178"/>
      <c r="E15" s="178"/>
      <c r="F15" s="178"/>
      <c r="G15" s="178"/>
      <c r="H15" s="19"/>
      <c r="I15" s="13"/>
    </row>
    <row r="16" spans="1:9" s="14" customFormat="1" ht="15" x14ac:dyDescent="0.25">
      <c r="A16" s="13"/>
      <c r="B16" s="21" t="s">
        <v>99</v>
      </c>
      <c r="C16" s="37">
        <v>154</v>
      </c>
      <c r="D16" s="37">
        <v>170</v>
      </c>
      <c r="E16" s="38">
        <v>160</v>
      </c>
      <c r="F16" s="38">
        <v>160</v>
      </c>
      <c r="G16" s="39">
        <v>160</v>
      </c>
      <c r="H16" s="19"/>
      <c r="I16" s="13"/>
    </row>
    <row r="17" spans="1:9" s="14" customFormat="1" thickBot="1" x14ac:dyDescent="0.3">
      <c r="A17" s="13"/>
      <c r="B17" s="21" t="s">
        <v>100</v>
      </c>
      <c r="C17" s="37">
        <v>165</v>
      </c>
      <c r="D17" s="37">
        <v>130</v>
      </c>
      <c r="E17" s="38">
        <v>145</v>
      </c>
      <c r="F17" s="38">
        <v>135</v>
      </c>
      <c r="G17" s="39">
        <v>135</v>
      </c>
      <c r="H17" s="19"/>
      <c r="I17" s="13"/>
    </row>
    <row r="18" spans="1:9" s="14" customFormat="1" thickBot="1" x14ac:dyDescent="0.3">
      <c r="A18" s="13"/>
      <c r="B18" s="20" t="s">
        <v>92</v>
      </c>
      <c r="C18" s="40">
        <f>SUM(C16:C17)</f>
        <v>319</v>
      </c>
      <c r="D18" s="40">
        <f t="shared" ref="D18:G18" si="2">SUM(D16:D17)</f>
        <v>300</v>
      </c>
      <c r="E18" s="40">
        <f t="shared" si="2"/>
        <v>305</v>
      </c>
      <c r="F18" s="40">
        <f t="shared" si="2"/>
        <v>295</v>
      </c>
      <c r="G18" s="40">
        <f t="shared" si="2"/>
        <v>295</v>
      </c>
      <c r="H18" s="19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93</v>
      </c>
      <c r="C20" s="41">
        <f>C10+C14+C18</f>
        <v>1357</v>
      </c>
      <c r="D20" s="41">
        <f t="shared" ref="D20:G20" si="3">D10+D14+D18</f>
        <v>1425</v>
      </c>
      <c r="E20" s="41">
        <f t="shared" si="3"/>
        <v>1495</v>
      </c>
      <c r="F20" s="41">
        <f t="shared" si="3"/>
        <v>1507</v>
      </c>
      <c r="G20" s="41">
        <f t="shared" si="3"/>
        <v>1503</v>
      </c>
      <c r="H20" s="13"/>
      <c r="I20" s="13"/>
    </row>
    <row r="21" spans="1:9" s="14" customFormat="1" thickBo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4" customFormat="1" ht="72.75" thickBot="1" x14ac:dyDescent="0.3">
      <c r="A22" s="13"/>
      <c r="B22" s="15" t="s">
        <v>101</v>
      </c>
      <c r="C22" s="46" t="s">
        <v>102</v>
      </c>
      <c r="D22" s="46" t="s">
        <v>103</v>
      </c>
      <c r="E22" s="46" t="s">
        <v>104</v>
      </c>
      <c r="F22" s="46" t="s">
        <v>151</v>
      </c>
      <c r="G22" s="46" t="s">
        <v>152</v>
      </c>
      <c r="H22" s="48" t="s">
        <v>6</v>
      </c>
      <c r="I22" s="13"/>
    </row>
    <row r="23" spans="1:9" s="14" customFormat="1" ht="15" x14ac:dyDescent="0.25">
      <c r="A23" s="13"/>
      <c r="B23" s="42" t="s">
        <v>105</v>
      </c>
      <c r="C23" s="49">
        <v>150</v>
      </c>
      <c r="D23" s="50">
        <v>135</v>
      </c>
      <c r="E23" s="50">
        <v>135</v>
      </c>
      <c r="F23" s="50">
        <v>135</v>
      </c>
      <c r="G23" s="57">
        <v>135</v>
      </c>
      <c r="H23" s="51"/>
      <c r="I23" s="13"/>
    </row>
    <row r="24" spans="1:9" s="14" customFormat="1" ht="15" x14ac:dyDescent="0.25">
      <c r="A24" s="13"/>
      <c r="B24" s="43" t="s">
        <v>106</v>
      </c>
      <c r="C24" s="52">
        <v>2</v>
      </c>
      <c r="D24" s="47">
        <v>1</v>
      </c>
      <c r="E24" s="47">
        <v>1</v>
      </c>
      <c r="F24" s="47">
        <v>1</v>
      </c>
      <c r="G24" s="58">
        <v>1</v>
      </c>
      <c r="H24" s="45">
        <v>1</v>
      </c>
      <c r="I24" s="13"/>
    </row>
    <row r="25" spans="1:9" s="14" customFormat="1" ht="15" x14ac:dyDescent="0.25">
      <c r="A25" s="13"/>
      <c r="B25" s="43" t="s">
        <v>107</v>
      </c>
      <c r="C25" s="52">
        <v>0</v>
      </c>
      <c r="D25" s="47">
        <v>0</v>
      </c>
      <c r="E25" s="47">
        <v>0</v>
      </c>
      <c r="F25" s="47">
        <v>0</v>
      </c>
      <c r="G25" s="58">
        <v>0</v>
      </c>
      <c r="H25" s="45"/>
      <c r="I25" s="13"/>
    </row>
    <row r="26" spans="1:9" s="14" customFormat="1" thickBot="1" x14ac:dyDescent="0.3">
      <c r="A26" s="13"/>
      <c r="B26" s="44" t="s">
        <v>108</v>
      </c>
      <c r="C26" s="59">
        <v>0</v>
      </c>
      <c r="D26" s="60">
        <v>0</v>
      </c>
      <c r="E26" s="60">
        <v>0</v>
      </c>
      <c r="F26" s="60">
        <v>0</v>
      </c>
      <c r="G26" s="61">
        <v>0</v>
      </c>
      <c r="H26" s="45"/>
      <c r="I26" s="13"/>
    </row>
    <row r="27" spans="1:9" s="14" customFormat="1" thickBot="1" x14ac:dyDescent="0.3">
      <c r="A27" s="13"/>
      <c r="B27" s="206"/>
      <c r="C27" s="207"/>
      <c r="D27" s="207"/>
      <c r="E27" s="207"/>
      <c r="F27" s="207"/>
      <c r="G27" s="208"/>
      <c r="H27" s="45"/>
      <c r="I27" s="13"/>
    </row>
    <row r="28" spans="1:9" s="14" customFormat="1" ht="15" x14ac:dyDescent="0.25">
      <c r="A28" s="13"/>
      <c r="B28" s="43" t="s">
        <v>109</v>
      </c>
      <c r="C28" s="62">
        <v>935</v>
      </c>
      <c r="D28" s="63">
        <v>935</v>
      </c>
      <c r="E28" s="63">
        <v>935</v>
      </c>
      <c r="F28" s="63">
        <v>935</v>
      </c>
      <c r="G28" s="64">
        <v>935</v>
      </c>
      <c r="H28" s="45"/>
      <c r="I28" s="13"/>
    </row>
    <row r="29" spans="1:9" s="14" customFormat="1" ht="15" x14ac:dyDescent="0.25">
      <c r="A29" s="13"/>
      <c r="B29" s="43" t="s">
        <v>110</v>
      </c>
      <c r="C29" s="53">
        <v>2300</v>
      </c>
      <c r="D29" s="30">
        <v>2300</v>
      </c>
      <c r="E29" s="30">
        <v>2300</v>
      </c>
      <c r="F29" s="30">
        <v>2300</v>
      </c>
      <c r="G29" s="65">
        <v>2300</v>
      </c>
      <c r="H29" s="45"/>
      <c r="I29" s="13"/>
    </row>
    <row r="30" spans="1:9" s="14" customFormat="1" ht="15" x14ac:dyDescent="0.25">
      <c r="A30" s="13"/>
      <c r="B30" s="43" t="s">
        <v>111</v>
      </c>
      <c r="C30" s="53">
        <v>2300</v>
      </c>
      <c r="D30" s="30">
        <v>2300</v>
      </c>
      <c r="E30" s="30">
        <v>2300</v>
      </c>
      <c r="F30" s="30">
        <v>2300</v>
      </c>
      <c r="G30" s="65">
        <v>2300</v>
      </c>
      <c r="H30" s="45"/>
      <c r="I30" s="13"/>
    </row>
    <row r="31" spans="1:9" s="14" customFormat="1" thickBot="1" x14ac:dyDescent="0.3">
      <c r="A31" s="13"/>
      <c r="B31" s="44" t="s">
        <v>112</v>
      </c>
      <c r="C31" s="54">
        <v>300</v>
      </c>
      <c r="D31" s="55">
        <v>300</v>
      </c>
      <c r="E31" s="55">
        <v>300</v>
      </c>
      <c r="F31" s="55">
        <v>300</v>
      </c>
      <c r="G31" s="66">
        <v>300</v>
      </c>
      <c r="H31" s="45"/>
      <c r="I31" s="13"/>
    </row>
    <row r="32" spans="1:9" s="14" customFormat="1" thickBot="1" x14ac:dyDescent="0.3">
      <c r="A32" s="13"/>
      <c r="B32" s="206"/>
      <c r="C32" s="207"/>
      <c r="D32" s="207"/>
      <c r="E32" s="207"/>
      <c r="F32" s="207"/>
      <c r="G32" s="208"/>
      <c r="H32" s="45"/>
      <c r="I32" s="13"/>
    </row>
    <row r="33" spans="1:9" s="14" customFormat="1" ht="15" x14ac:dyDescent="0.25">
      <c r="A33" s="13"/>
      <c r="B33" s="43" t="s">
        <v>114</v>
      </c>
      <c r="C33" s="62">
        <f>C23*C28</f>
        <v>140250</v>
      </c>
      <c r="D33" s="63">
        <f t="shared" ref="D33:G33" si="4">D23*D28</f>
        <v>126225</v>
      </c>
      <c r="E33" s="63">
        <f t="shared" si="4"/>
        <v>126225</v>
      </c>
      <c r="F33" s="63">
        <f t="shared" si="4"/>
        <v>126225</v>
      </c>
      <c r="G33" s="64">
        <f t="shared" si="4"/>
        <v>126225</v>
      </c>
      <c r="H33" s="45"/>
      <c r="I33" s="13"/>
    </row>
    <row r="34" spans="1:9" s="14" customFormat="1" ht="15" x14ac:dyDescent="0.25">
      <c r="A34" s="13"/>
      <c r="B34" s="43" t="s">
        <v>115</v>
      </c>
      <c r="C34" s="53">
        <f>C24*C29</f>
        <v>4600</v>
      </c>
      <c r="D34" s="30">
        <f t="shared" ref="D34:G34" si="5">D24*D29</f>
        <v>2300</v>
      </c>
      <c r="E34" s="30">
        <f t="shared" si="5"/>
        <v>2300</v>
      </c>
      <c r="F34" s="30">
        <f t="shared" si="5"/>
        <v>2300</v>
      </c>
      <c r="G34" s="65">
        <f t="shared" si="5"/>
        <v>2300</v>
      </c>
      <c r="H34" s="45"/>
      <c r="I34" s="13"/>
    </row>
    <row r="35" spans="1:9" s="14" customFormat="1" ht="15" x14ac:dyDescent="0.25">
      <c r="A35" s="13"/>
      <c r="B35" s="43" t="s">
        <v>116</v>
      </c>
      <c r="C35" s="53">
        <f>C25*C30</f>
        <v>0</v>
      </c>
      <c r="D35" s="30">
        <f t="shared" ref="D35:G35" si="6">D25*D30</f>
        <v>0</v>
      </c>
      <c r="E35" s="30">
        <f t="shared" si="6"/>
        <v>0</v>
      </c>
      <c r="F35" s="30">
        <f t="shared" si="6"/>
        <v>0</v>
      </c>
      <c r="G35" s="65">
        <f t="shared" si="6"/>
        <v>0</v>
      </c>
      <c r="H35" s="45"/>
      <c r="I35" s="13"/>
    </row>
    <row r="36" spans="1:9" s="14" customFormat="1" thickBot="1" x14ac:dyDescent="0.3">
      <c r="A36" s="13"/>
      <c r="B36" s="44" t="s">
        <v>117</v>
      </c>
      <c r="C36" s="54">
        <f>C26*C31</f>
        <v>0</v>
      </c>
      <c r="D36" s="55">
        <f t="shared" ref="D36:G36" si="7">D26*D31</f>
        <v>0</v>
      </c>
      <c r="E36" s="55">
        <f t="shared" si="7"/>
        <v>0</v>
      </c>
      <c r="F36" s="55">
        <f t="shared" si="7"/>
        <v>0</v>
      </c>
      <c r="G36" s="66">
        <f t="shared" si="7"/>
        <v>0</v>
      </c>
      <c r="H36" s="56"/>
      <c r="I36" s="13"/>
    </row>
    <row r="37" spans="1:9" s="14" customFormat="1" thickBot="1" x14ac:dyDescent="0.3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4" customFormat="1" ht="18.75" thickBot="1" x14ac:dyDescent="0.3">
      <c r="A38" s="13"/>
      <c r="B38" s="36" t="s">
        <v>113</v>
      </c>
      <c r="C38" s="35">
        <f>SUM(C33:C36)</f>
        <v>144850</v>
      </c>
      <c r="D38" s="35">
        <f t="shared" ref="D38:G38" si="8">SUM(D33:D36)</f>
        <v>128525</v>
      </c>
      <c r="E38" s="35">
        <f t="shared" si="8"/>
        <v>128525</v>
      </c>
      <c r="F38" s="35">
        <f t="shared" si="8"/>
        <v>128525</v>
      </c>
      <c r="G38" s="35">
        <f t="shared" si="8"/>
        <v>128525</v>
      </c>
      <c r="H38" s="13"/>
      <c r="I38" s="13"/>
    </row>
    <row r="39" spans="1:9" s="14" customFormat="1" ht="15" x14ac:dyDescent="0.25">
      <c r="A39" s="13"/>
      <c r="B39" s="13"/>
      <c r="C39" s="13"/>
      <c r="D39" s="13"/>
      <c r="E39" s="13"/>
      <c r="F39" s="13"/>
      <c r="G39" s="13"/>
      <c r="H39" s="13"/>
      <c r="I39" s="13"/>
    </row>
  </sheetData>
  <mergeCells count="7">
    <mergeCell ref="B27:G27"/>
    <mergeCell ref="B32:G32"/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9" sqref="C9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09" t="s">
        <v>0</v>
      </c>
      <c r="C2" s="210"/>
      <c r="D2" s="1"/>
    </row>
    <row r="3" spans="1:4" ht="20.25" thickBot="1" x14ac:dyDescent="0.3">
      <c r="A3" s="1"/>
      <c r="B3" s="211" t="s">
        <v>1</v>
      </c>
      <c r="C3" s="212"/>
      <c r="D3" s="1"/>
    </row>
    <row r="4" spans="1:4" x14ac:dyDescent="0.2">
      <c r="A4" s="1"/>
      <c r="B4" s="3">
        <v>1</v>
      </c>
      <c r="C4" s="4" t="s">
        <v>167</v>
      </c>
      <c r="D4" s="1"/>
    </row>
    <row r="5" spans="1:4" x14ac:dyDescent="0.2">
      <c r="A5" s="1"/>
      <c r="B5" s="5">
        <f t="shared" ref="B5:B28" si="0">B4+1</f>
        <v>2</v>
      </c>
      <c r="C5" s="6" t="s">
        <v>171</v>
      </c>
      <c r="D5" s="1"/>
    </row>
    <row r="6" spans="1:4" x14ac:dyDescent="0.2">
      <c r="A6" s="1"/>
      <c r="B6" s="5">
        <f t="shared" si="0"/>
        <v>3</v>
      </c>
      <c r="C6" s="6" t="s">
        <v>169</v>
      </c>
      <c r="D6" s="1"/>
    </row>
    <row r="7" spans="1:4" x14ac:dyDescent="0.2">
      <c r="A7" s="1"/>
      <c r="B7" s="5">
        <f t="shared" si="0"/>
        <v>4</v>
      </c>
      <c r="C7" s="6" t="s">
        <v>170</v>
      </c>
      <c r="D7" s="1"/>
    </row>
    <row r="8" spans="1:4" x14ac:dyDescent="0.2">
      <c r="A8" s="1"/>
      <c r="B8" s="5">
        <f t="shared" si="0"/>
        <v>5</v>
      </c>
      <c r="C8" s="6" t="s">
        <v>172</v>
      </c>
      <c r="D8" s="1"/>
    </row>
    <row r="9" spans="1:4" ht="15" customHeight="1" x14ac:dyDescent="0.2">
      <c r="A9" s="1"/>
      <c r="B9" s="5">
        <f t="shared" si="0"/>
        <v>6</v>
      </c>
      <c r="C9" s="6" t="s">
        <v>173</v>
      </c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/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 and PP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2019-10-08T14:17:42Z</cp:lastPrinted>
  <dcterms:created xsi:type="dcterms:W3CDTF">2018-07-03T08:09:41Z</dcterms:created>
  <dcterms:modified xsi:type="dcterms:W3CDTF">2019-10-08T15:09:16Z</dcterms:modified>
</cp:coreProperties>
</file>