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2" l="1"/>
  <c r="U15" i="2"/>
  <c r="S30" i="2"/>
  <c r="S15" i="2"/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<sst xmlns="http://schemas.openxmlformats.org/spreadsheetml/2006/main" count="305" uniqueCount="109">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</sst>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99300</v>
      </c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753714</v>
      </c>
      <c r="P37" s="77">
        <f>SUM(D37:O37)</f>
        <v>8752528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-98354</v>
      </c>
      <c r="P39" s="77">
        <f t="shared" si="3"/>
        <v>-303129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498042</v>
      </c>
      <c r="P43" s="77">
        <f>O43</f>
        <v>498042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O7" activePane="bottomRight" state="frozen"/>
      <selection pane="topRight" activeCell="C1" sqref="C1"/>
      <selection pane="bottomLeft" activeCell="A4" sqref="A4"/>
      <selection pane="bottomRight" activeCell="U31" sqref="U31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5" t="s">
        <v>83</v>
      </c>
      <c r="C2" s="18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9"/>
      <c r="D5" s="211"/>
      <c r="E5" s="187"/>
      <c r="F5" s="183"/>
      <c r="G5" s="187"/>
      <c r="H5" s="199"/>
      <c r="I5" s="187"/>
      <c r="J5" s="183"/>
      <c r="K5" s="187"/>
      <c r="L5" s="183"/>
      <c r="M5" s="187"/>
      <c r="N5" s="199"/>
      <c r="O5" s="187"/>
      <c r="P5" s="199"/>
      <c r="Q5" s="187"/>
      <c r="R5" s="183"/>
      <c r="S5" s="187"/>
      <c r="T5" s="183"/>
      <c r="U5" s="187"/>
      <c r="V5" s="183"/>
      <c r="W5" s="187"/>
      <c r="X5" s="183"/>
      <c r="Y5" s="187"/>
      <c r="Z5" s="183"/>
      <c r="AA5" s="205"/>
      <c r="AB5" s="203"/>
      <c r="AC5" s="1"/>
    </row>
    <row r="6" spans="1:29" s="3" customFormat="1" ht="9.9499999999999993" customHeight="1" thickBot="1" x14ac:dyDescent="0.25">
      <c r="A6" s="4"/>
      <c r="B6" s="33"/>
      <c r="C6" s="210"/>
      <c r="D6" s="212"/>
      <c r="E6" s="188"/>
      <c r="F6" s="184"/>
      <c r="G6" s="188"/>
      <c r="H6" s="200"/>
      <c r="I6" s="188"/>
      <c r="J6" s="184"/>
      <c r="K6" s="188"/>
      <c r="L6" s="184"/>
      <c r="M6" s="188"/>
      <c r="N6" s="200"/>
      <c r="O6" s="188"/>
      <c r="P6" s="200"/>
      <c r="Q6" s="188"/>
      <c r="R6" s="184"/>
      <c r="S6" s="188"/>
      <c r="T6" s="184"/>
      <c r="U6" s="188"/>
      <c r="V6" s="184"/>
      <c r="W6" s="188"/>
      <c r="X6" s="184"/>
      <c r="Y6" s="188"/>
      <c r="Z6" s="184"/>
      <c r="AA6" s="206"/>
      <c r="AB6" s="204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>
        <v>700060</v>
      </c>
      <c r="T7" s="125">
        <f>'Forecast - Current'!L7</f>
        <v>761059</v>
      </c>
      <c r="U7" s="102">
        <v>699987</v>
      </c>
      <c r="V7" s="125">
        <f>'Forecast - Current'!M7</f>
        <v>642750</v>
      </c>
      <c r="W7" s="102"/>
      <c r="X7" s="125">
        <f>'Forecast - Current'!N7</f>
        <v>756063</v>
      </c>
      <c r="Y7" s="102"/>
      <c r="Z7" s="125">
        <f>'Forecast - Current'!O7</f>
        <v>642760</v>
      </c>
      <c r="AA7" s="103"/>
      <c r="AB7" s="119">
        <f>E7+G7+I7+K7+M7+O7+Q7+S7+U7+W7+Y7+AA7</f>
        <v>6121915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>
        <v>0</v>
      </c>
      <c r="T9" s="126">
        <f>'Forecast - Current'!L9</f>
        <v>0</v>
      </c>
      <c r="U9" s="104">
        <v>30932</v>
      </c>
      <c r="V9" s="126">
        <f>'Forecast - Current'!M9</f>
        <v>45433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89517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>
        <v>7999</v>
      </c>
      <c r="T11" s="126">
        <f>'Forecast - Current'!L11</f>
        <v>11318</v>
      </c>
      <c r="U11" s="104">
        <v>9194</v>
      </c>
      <c r="V11" s="126">
        <f>'Forecast - Current'!M11</f>
        <v>11318</v>
      </c>
      <c r="W11" s="104"/>
      <c r="X11" s="126">
        <f>'Forecast - Current'!N11</f>
        <v>11318</v>
      </c>
      <c r="Y11" s="104"/>
      <c r="Z11" s="126">
        <f>'Forecast - Current'!O11</f>
        <v>11320</v>
      </c>
      <c r="AA11" s="105"/>
      <c r="AB11" s="120">
        <f t="shared" si="0"/>
        <v>112178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>
        <v>5367</v>
      </c>
      <c r="T13" s="126">
        <f>'Forecast - Current'!L13</f>
        <v>0</v>
      </c>
      <c r="U13" s="104">
        <v>7242</v>
      </c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35204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>
        <f>20888+2</f>
        <v>20890</v>
      </c>
      <c r="T15" s="126">
        <f>'Forecast - Current'!L15</f>
        <v>1270</v>
      </c>
      <c r="U15" s="104">
        <f>49671+3</f>
        <v>49674</v>
      </c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392070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734316</v>
      </c>
      <c r="T21" s="116">
        <f>'Forecast - Current'!L21</f>
        <v>773647</v>
      </c>
      <c r="U21" s="115">
        <f>SUM(U7:U20)</f>
        <v>797029</v>
      </c>
      <c r="V21" s="116">
        <f>'Forecast - Current'!M21</f>
        <v>700771</v>
      </c>
      <c r="W21" s="115">
        <f>SUM(W7:W20)</f>
        <v>0</v>
      </c>
      <c r="X21" s="116">
        <f>'Forecast - Current'!N21</f>
        <v>768651</v>
      </c>
      <c r="Y21" s="115">
        <f>SUM(Y7:Y20)</f>
        <v>0</v>
      </c>
      <c r="Z21" s="116">
        <f>'Forecast - Current'!O21</f>
        <v>655360</v>
      </c>
      <c r="AA21" s="117">
        <f>SUM(AA7:AA20)</f>
        <v>0</v>
      </c>
      <c r="AB21" s="118">
        <f t="shared" si="0"/>
        <v>6757997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1"/>
      <c r="D24" s="193"/>
      <c r="E24" s="189"/>
      <c r="F24" s="195"/>
      <c r="G24" s="189"/>
      <c r="H24" s="197"/>
      <c r="I24" s="189"/>
      <c r="J24" s="195"/>
      <c r="K24" s="189"/>
      <c r="L24" s="195"/>
      <c r="M24" s="189"/>
      <c r="N24" s="197"/>
      <c r="O24" s="189"/>
      <c r="P24" s="197"/>
      <c r="Q24" s="189"/>
      <c r="R24" s="195"/>
      <c r="S24" s="189"/>
      <c r="T24" s="195"/>
      <c r="U24" s="189"/>
      <c r="V24" s="195"/>
      <c r="W24" s="189"/>
      <c r="X24" s="195"/>
      <c r="Y24" s="189"/>
      <c r="Z24" s="195"/>
      <c r="AA24" s="207"/>
      <c r="AB24" s="201"/>
      <c r="AC24" s="1"/>
    </row>
    <row r="25" spans="1:29" ht="9.9499999999999993" customHeight="1" thickBot="1" x14ac:dyDescent="0.25">
      <c r="A25" s="1"/>
      <c r="B25" s="35"/>
      <c r="C25" s="192"/>
      <c r="D25" s="194"/>
      <c r="E25" s="190"/>
      <c r="F25" s="196"/>
      <c r="G25" s="190"/>
      <c r="H25" s="198"/>
      <c r="I25" s="190"/>
      <c r="J25" s="196"/>
      <c r="K25" s="190"/>
      <c r="L25" s="196"/>
      <c r="M25" s="190"/>
      <c r="N25" s="198"/>
      <c r="O25" s="190"/>
      <c r="P25" s="198"/>
      <c r="Q25" s="190"/>
      <c r="R25" s="196"/>
      <c r="S25" s="190"/>
      <c r="T25" s="196"/>
      <c r="U25" s="190"/>
      <c r="V25" s="196"/>
      <c r="W25" s="190"/>
      <c r="X25" s="196"/>
      <c r="Y25" s="190"/>
      <c r="Z25" s="196"/>
      <c r="AA25" s="208"/>
      <c r="AB25" s="202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>
        <v>572723</v>
      </c>
      <c r="T26" s="125">
        <f>'Forecast - Current'!L26</f>
        <v>540552</v>
      </c>
      <c r="U26" s="102">
        <v>572273</v>
      </c>
      <c r="V26" s="125">
        <f>'Forecast - Current'!M26</f>
        <v>540552</v>
      </c>
      <c r="W26" s="102"/>
      <c r="X26" s="125">
        <f>'Forecast - Current'!N26</f>
        <v>540552</v>
      </c>
      <c r="Y26" s="102"/>
      <c r="Z26" s="125">
        <f>'Forecast - Current'!O26</f>
        <v>540557</v>
      </c>
      <c r="AA26" s="103"/>
      <c r="AB26" s="65">
        <f>E26+G26+I26+K26+M26+O26+Q26+S26+U26+W26+Y26+AA26</f>
        <v>4996555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>
        <v>230</v>
      </c>
      <c r="T28" s="125">
        <f>'Forecast - Current'!L28</f>
        <v>0</v>
      </c>
      <c r="U28" s="104">
        <v>5433</v>
      </c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27584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>
        <f>203221+2</f>
        <v>203223</v>
      </c>
      <c r="T30" s="125">
        <f>'Forecast - Current'!L30</f>
        <v>113852</v>
      </c>
      <c r="U30" s="104">
        <f>139423+2</f>
        <v>139425</v>
      </c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1700909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99300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776176</v>
      </c>
      <c r="T37" s="116">
        <f>'Forecast - Current'!L37</f>
        <v>654404</v>
      </c>
      <c r="U37" s="115">
        <f>SUM(U26:U36)</f>
        <v>717131</v>
      </c>
      <c r="V37" s="116">
        <f>'Forecast - Current'!M37</f>
        <v>669404</v>
      </c>
      <c r="W37" s="115">
        <f>SUM(W26:W36)</f>
        <v>0</v>
      </c>
      <c r="X37" s="116">
        <f>'Forecast - Current'!N37</f>
        <v>664404</v>
      </c>
      <c r="Y37" s="115">
        <f>SUM(Y26:Y36)</f>
        <v>0</v>
      </c>
      <c r="Z37" s="116">
        <f>'Forecast - Current'!O37</f>
        <v>753714</v>
      </c>
      <c r="AA37" s="117">
        <f>SUM(AA26:AA36)</f>
        <v>0</v>
      </c>
      <c r="AB37" s="132">
        <f t="shared" si="1"/>
        <v>6935059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-41860</v>
      </c>
      <c r="T39" s="52">
        <f t="shared" si="2"/>
        <v>119243</v>
      </c>
      <c r="U39" s="55">
        <f t="shared" si="2"/>
        <v>79898</v>
      </c>
      <c r="V39" s="52">
        <f t="shared" si="2"/>
        <v>31367</v>
      </c>
      <c r="W39" s="55">
        <f t="shared" si="2"/>
        <v>0</v>
      </c>
      <c r="X39" s="52">
        <f t="shared" si="2"/>
        <v>104247</v>
      </c>
      <c r="Y39" s="55">
        <f t="shared" si="2"/>
        <v>0</v>
      </c>
      <c r="Z39" s="52">
        <f t="shared" si="2"/>
        <v>-98354</v>
      </c>
      <c r="AA39" s="55">
        <f t="shared" si="2"/>
        <v>0</v>
      </c>
      <c r="AB39" s="55">
        <f t="shared" si="2"/>
        <v>-177062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544211</v>
      </c>
      <c r="V41" s="54">
        <f t="shared" si="3"/>
        <v>460782</v>
      </c>
      <c r="W41" s="57">
        <f t="shared" si="3"/>
        <v>624109</v>
      </c>
      <c r="X41" s="54">
        <f t="shared" si="3"/>
        <v>492149</v>
      </c>
      <c r="Y41" s="57">
        <f t="shared" si="3"/>
        <v>624109</v>
      </c>
      <c r="Z41" s="54">
        <f t="shared" si="3"/>
        <v>596396</v>
      </c>
      <c r="AA41" s="57">
        <f t="shared" si="3"/>
        <v>624109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544211</v>
      </c>
      <c r="T43" s="53">
        <f t="shared" si="4"/>
        <v>460782</v>
      </c>
      <c r="U43" s="56">
        <f t="shared" si="4"/>
        <v>624109</v>
      </c>
      <c r="V43" s="53">
        <f t="shared" si="4"/>
        <v>492149</v>
      </c>
      <c r="W43" s="56">
        <f t="shared" si="4"/>
        <v>624109</v>
      </c>
      <c r="X43" s="53">
        <f t="shared" si="4"/>
        <v>596396</v>
      </c>
      <c r="Y43" s="56">
        <f t="shared" si="4"/>
        <v>624109</v>
      </c>
      <c r="Z43" s="53">
        <f t="shared" si="4"/>
        <v>498042</v>
      </c>
      <c r="AA43" s="56">
        <f t="shared" si="4"/>
        <v>624109</v>
      </c>
      <c r="AB43" s="56">
        <f t="shared" si="4"/>
        <v>624109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68</v>
      </c>
      <c r="G8" s="213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13" t="s">
        <v>69</v>
      </c>
      <c r="G9" s="213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85</v>
      </c>
      <c r="G10" s="215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86</v>
      </c>
      <c r="G11" s="215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13" t="s">
        <v>87</v>
      </c>
      <c r="G12" s="213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106</v>
      </c>
      <c r="G13" s="213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62" t="s">
        <v>62</v>
      </c>
    </row>
    <row r="33" spans="6:9" x14ac:dyDescent="0.2">
      <c r="F33" s="217" t="s">
        <v>99</v>
      </c>
      <c r="G33" s="218"/>
      <c r="H33" s="147">
        <v>6748880</v>
      </c>
      <c r="I33" s="162" t="s">
        <v>101</v>
      </c>
    </row>
    <row r="34" spans="6:9" x14ac:dyDescent="0.2">
      <c r="F34" s="217"/>
      <c r="G34" s="218"/>
      <c r="H34" s="160"/>
      <c r="I34" s="162"/>
    </row>
    <row r="35" spans="6:9" x14ac:dyDescent="0.2">
      <c r="F35" s="217" t="s">
        <v>100</v>
      </c>
      <c r="G35" s="218"/>
      <c r="H35" s="147">
        <v>230600</v>
      </c>
      <c r="I35" s="162" t="s">
        <v>102</v>
      </c>
    </row>
    <row r="36" spans="6:9" x14ac:dyDescent="0.2">
      <c r="F36" s="217"/>
      <c r="G36" s="218"/>
      <c r="H36" s="153"/>
      <c r="I36" s="162"/>
    </row>
    <row r="37" spans="6:9" x14ac:dyDescent="0.2">
      <c r="F37" s="213" t="s">
        <v>71</v>
      </c>
      <c r="G37" s="213"/>
      <c r="H37" s="147">
        <v>35000</v>
      </c>
      <c r="I37" s="162" t="s">
        <v>3</v>
      </c>
    </row>
    <row r="38" spans="6:9" x14ac:dyDescent="0.2">
      <c r="F38" s="214" t="s">
        <v>72</v>
      </c>
      <c r="G38" s="215"/>
      <c r="H38" s="147">
        <v>140000</v>
      </c>
      <c r="I38" s="162" t="s">
        <v>103</v>
      </c>
    </row>
    <row r="39" spans="6:9" x14ac:dyDescent="0.2">
      <c r="F39" s="213" t="s">
        <v>73</v>
      </c>
      <c r="G39" s="213"/>
      <c r="H39" s="147">
        <v>21808</v>
      </c>
      <c r="I39" s="162" t="s">
        <v>74</v>
      </c>
    </row>
    <row r="40" spans="6:9" x14ac:dyDescent="0.2">
      <c r="F40" s="214"/>
      <c r="G40" s="215"/>
      <c r="H40" s="147"/>
      <c r="I40" s="162"/>
    </row>
    <row r="41" spans="6:9" x14ac:dyDescent="0.2">
      <c r="F41" s="213" t="s">
        <v>75</v>
      </c>
      <c r="G41" s="213"/>
      <c r="H41" s="147">
        <v>1366229</v>
      </c>
      <c r="I41" s="162" t="s">
        <v>104</v>
      </c>
    </row>
    <row r="42" spans="6:9" x14ac:dyDescent="0.2">
      <c r="F42" s="216" t="s">
        <v>14</v>
      </c>
      <c r="G42" s="216"/>
      <c r="H42" s="149">
        <f>SUM(H33:H41)</f>
        <v>8542517</v>
      </c>
      <c r="I42" s="3"/>
    </row>
  </sheetData>
  <mergeCells count="40">
    <mergeCell ref="F4:G4"/>
    <mergeCell ref="F1:G1"/>
    <mergeCell ref="B2:C2"/>
    <mergeCell ref="F2:G2"/>
    <mergeCell ref="B3:C3"/>
    <mergeCell ref="F3:G3"/>
    <mergeCell ref="F17:G17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F16:H16"/>
    <mergeCell ref="F32:G32"/>
    <mergeCell ref="F18:G18"/>
    <mergeCell ref="F19:G19"/>
    <mergeCell ref="F21:H21"/>
    <mergeCell ref="F22:G22"/>
    <mergeCell ref="F23:G23"/>
    <mergeCell ref="F24:G24"/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48" t="s">
        <v>62</v>
      </c>
    </row>
    <row r="33" spans="6:9" x14ac:dyDescent="0.2">
      <c r="F33" s="217" t="s">
        <v>99</v>
      </c>
      <c r="G33" s="218"/>
      <c r="H33" s="147">
        <v>6710752</v>
      </c>
      <c r="I33" s="157" t="s">
        <v>101</v>
      </c>
    </row>
    <row r="34" spans="6:9" x14ac:dyDescent="0.2">
      <c r="F34" s="217"/>
      <c r="G34" s="218"/>
      <c r="H34" s="160"/>
      <c r="I34" s="157"/>
    </row>
    <row r="35" spans="6:9" x14ac:dyDescent="0.2">
      <c r="F35" s="217" t="s">
        <v>100</v>
      </c>
      <c r="G35" s="218"/>
      <c r="H35" s="147">
        <v>230600</v>
      </c>
      <c r="I35" s="157" t="s">
        <v>102</v>
      </c>
    </row>
    <row r="36" spans="6:9" x14ac:dyDescent="0.2">
      <c r="F36" s="217"/>
      <c r="G36" s="218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6" t="s">
        <v>14</v>
      </c>
      <c r="G42" s="216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2022-06-09T11:44:24Z</dcterms:modified>
</cp:coreProperties>
</file>