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0-21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Sept" sheetId="5" r:id="rId3"/>
    <sheet name="Archive Forecast - Sept" sheetId="1" r:id="rId4"/>
    <sheet name="Archive Forecast - Jan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2" l="1"/>
  <c r="D41" i="1" l="1"/>
  <c r="O39" i="1"/>
  <c r="C39" i="1"/>
  <c r="C43" i="1" s="1"/>
  <c r="O37" i="1"/>
  <c r="L37" i="1"/>
  <c r="K37" i="1"/>
  <c r="J37" i="1"/>
  <c r="J39" i="1" s="1"/>
  <c r="I37" i="1"/>
  <c r="H37" i="1"/>
  <c r="G37" i="1"/>
  <c r="F37" i="1"/>
  <c r="C37" i="1"/>
  <c r="P36" i="1"/>
  <c r="P35" i="1"/>
  <c r="P33" i="1"/>
  <c r="P32" i="1"/>
  <c r="N30" i="1"/>
  <c r="N37" i="1" s="1"/>
  <c r="N39" i="1" s="1"/>
  <c r="M30" i="1"/>
  <c r="M37" i="1" s="1"/>
  <c r="J30" i="1"/>
  <c r="H30" i="1"/>
  <c r="E30" i="1"/>
  <c r="E37" i="1" s="1"/>
  <c r="D30" i="1"/>
  <c r="D37" i="1" s="1"/>
  <c r="P28" i="1"/>
  <c r="P26" i="1"/>
  <c r="O21" i="1"/>
  <c r="N21" i="1"/>
  <c r="M21" i="1"/>
  <c r="L21" i="1"/>
  <c r="L39" i="1" s="1"/>
  <c r="J21" i="1"/>
  <c r="G21" i="1"/>
  <c r="G39" i="1" s="1"/>
  <c r="F21" i="1"/>
  <c r="F39" i="1" s="1"/>
  <c r="E21" i="1"/>
  <c r="C21" i="1"/>
  <c r="P20" i="1"/>
  <c r="P18" i="1"/>
  <c r="P17" i="1"/>
  <c r="P15" i="1"/>
  <c r="D15" i="1"/>
  <c r="P13" i="1"/>
  <c r="P11" i="1"/>
  <c r="P9" i="1"/>
  <c r="M9" i="1"/>
  <c r="N7" i="1"/>
  <c r="L7" i="1"/>
  <c r="K7" i="1"/>
  <c r="K21" i="1" s="1"/>
  <c r="K39" i="1" s="1"/>
  <c r="I7" i="1"/>
  <c r="I21" i="1" s="1"/>
  <c r="I39" i="1" s="1"/>
  <c r="H7" i="1"/>
  <c r="H21" i="1" s="1"/>
  <c r="H39" i="1" s="1"/>
  <c r="F7" i="1"/>
  <c r="E7" i="1"/>
  <c r="D7" i="1"/>
  <c r="P7" i="1" s="1"/>
  <c r="M39" i="1" l="1"/>
  <c r="E39" i="1"/>
  <c r="P37" i="1"/>
  <c r="D21" i="1"/>
  <c r="P30" i="1"/>
  <c r="O7" i="6"/>
  <c r="N7" i="6"/>
  <c r="L7" i="6"/>
  <c r="K7" i="6"/>
  <c r="P21" i="1" l="1"/>
  <c r="P39" i="1" s="1"/>
  <c r="D39" i="1"/>
  <c r="D41" i="3"/>
  <c r="O39" i="3"/>
  <c r="I39" i="3"/>
  <c r="C39" i="3"/>
  <c r="C43" i="3" s="1"/>
  <c r="O37" i="3"/>
  <c r="N37" i="3"/>
  <c r="M37" i="3"/>
  <c r="L37" i="3"/>
  <c r="K37" i="3"/>
  <c r="I37" i="3"/>
  <c r="G37" i="3"/>
  <c r="G39" i="3" s="1"/>
  <c r="F37" i="3"/>
  <c r="C37" i="3"/>
  <c r="P36" i="3"/>
  <c r="P35" i="3"/>
  <c r="P33" i="3"/>
  <c r="P32" i="3"/>
  <c r="N30" i="3"/>
  <c r="M30" i="3"/>
  <c r="J30" i="3"/>
  <c r="J37" i="3" s="1"/>
  <c r="J39" i="3" s="1"/>
  <c r="H30" i="3"/>
  <c r="H37" i="3" s="1"/>
  <c r="E30" i="3"/>
  <c r="E37" i="3" s="1"/>
  <c r="D30" i="3"/>
  <c r="D37" i="3" s="1"/>
  <c r="P28" i="3"/>
  <c r="P26" i="3"/>
  <c r="O21" i="3"/>
  <c r="N21" i="3"/>
  <c r="N39" i="3" s="1"/>
  <c r="J21" i="3"/>
  <c r="I21" i="3"/>
  <c r="H21" i="3"/>
  <c r="G21" i="3"/>
  <c r="C21" i="3"/>
  <c r="P20" i="3"/>
  <c r="P18" i="3"/>
  <c r="P17" i="3"/>
  <c r="D15" i="3"/>
  <c r="P15" i="3" s="1"/>
  <c r="P13" i="3"/>
  <c r="P11" i="3"/>
  <c r="M9" i="3"/>
  <c r="M21" i="3" s="1"/>
  <c r="M39" i="3" s="1"/>
  <c r="N7" i="3"/>
  <c r="L7" i="3"/>
  <c r="L21" i="3" s="1"/>
  <c r="L39" i="3" s="1"/>
  <c r="K7" i="3"/>
  <c r="K21" i="3" s="1"/>
  <c r="K39" i="3" s="1"/>
  <c r="I7" i="3"/>
  <c r="H7" i="3"/>
  <c r="F7" i="3"/>
  <c r="F21" i="3" s="1"/>
  <c r="F39" i="3" s="1"/>
  <c r="E7" i="3"/>
  <c r="E21" i="3" s="1"/>
  <c r="E39" i="3" s="1"/>
  <c r="D7" i="3"/>
  <c r="P7" i="3" s="1"/>
  <c r="D43" i="1" l="1"/>
  <c r="E41" i="1"/>
  <c r="H39" i="3"/>
  <c r="P37" i="3"/>
  <c r="D21" i="3"/>
  <c r="P9" i="3"/>
  <c r="P30" i="3"/>
  <c r="E43" i="1" l="1"/>
  <c r="F41" i="1"/>
  <c r="D39" i="3"/>
  <c r="P21" i="3"/>
  <c r="P39" i="3" s="1"/>
  <c r="F43" i="1" l="1"/>
  <c r="G41" i="1"/>
  <c r="D43" i="3"/>
  <c r="E41" i="3"/>
  <c r="G43" i="1" l="1"/>
  <c r="H41" i="1"/>
  <c r="E43" i="3"/>
  <c r="F41" i="3"/>
  <c r="H43" i="1" l="1"/>
  <c r="I41" i="1"/>
  <c r="F43" i="3"/>
  <c r="G41" i="3"/>
  <c r="I43" i="1" l="1"/>
  <c r="J41" i="1"/>
  <c r="G43" i="3"/>
  <c r="H41" i="3"/>
  <c r="J43" i="1" l="1"/>
  <c r="K41" i="1"/>
  <c r="H43" i="3"/>
  <c r="I41" i="3"/>
  <c r="K43" i="1" l="1"/>
  <c r="L41" i="1"/>
  <c r="J41" i="3"/>
  <c r="I43" i="3"/>
  <c r="M41" i="1" l="1"/>
  <c r="L43" i="1"/>
  <c r="J43" i="3"/>
  <c r="K41" i="3"/>
  <c r="N41" i="1" l="1"/>
  <c r="M43" i="1"/>
  <c r="K43" i="3"/>
  <c r="L41" i="3"/>
  <c r="N43" i="1" l="1"/>
  <c r="O41" i="1"/>
  <c r="O43" i="1" s="1"/>
  <c r="P43" i="1" s="1"/>
  <c r="L43" i="3"/>
  <c r="M41" i="3"/>
  <c r="N41" i="3" l="1"/>
  <c r="M43" i="3"/>
  <c r="N43" i="3" l="1"/>
  <c r="O41" i="3"/>
  <c r="O43" i="3" s="1"/>
  <c r="P43" i="3" s="1"/>
  <c r="M15" i="2" l="1"/>
  <c r="G26" i="2" l="1"/>
  <c r="E26" i="2" l="1"/>
  <c r="E15" i="2"/>
  <c r="H24" i="5"/>
  <c r="H37" i="5" l="1"/>
  <c r="H17" i="5"/>
  <c r="H11" i="5"/>
  <c r="E37" i="6" l="1"/>
  <c r="F21" i="6" l="1"/>
  <c r="D37" i="6" l="1"/>
  <c r="F37" i="6"/>
  <c r="Y39" i="2" l="1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39" i="2"/>
  <c r="U21" i="2"/>
  <c r="S21" i="2"/>
  <c r="Q21" i="2"/>
  <c r="O21" i="2"/>
  <c r="O39" i="2" s="1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<sst xmlns="http://schemas.openxmlformats.org/spreadsheetml/2006/main" count="289" uniqueCount="105">
  <si>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</si>
  <si>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</si>
  <si>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</si>
  <si>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</si>
  <si>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</si>
  <si>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</si>
  <si>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</si>
  <si>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</si>
  <si>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</si>
  <si>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</si>
  <si>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</si>
  <si>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</si>
  <si>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</si>
  <si>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</si>
  <si>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</si>
  <si>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</si>
  <si>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</si>
  <si>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</si>
  <si>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</si>
  <si>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</si>
  <si>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</si>
  <si>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</si>
  <si>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</si>
  <si>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</si>
  <si>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</si>
  <si>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</si>
  <si>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</si>
  <si>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</si>
  <si>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</si>
  <si>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</si>
  <si>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</si>
  <si>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t>ESFA CIF - Roofing 2017</t>
  </si>
  <si>
    <t>ESFA CIF - Cladding 2017</t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</si>
  <si>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</si>
  <si>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</si>
  <si>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</si>
  <si>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</si>
  <si>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</si>
  <si>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</si>
  <si>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</si>
  <si>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</si>
  <si>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</si>
  <si>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</si>
  <si>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</si>
  <si>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</si>
  <si>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</si>
  <si>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</si>
  <si>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</si>
  <si>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</si>
  <si>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</si>
  <si>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</si>
  <si>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</si>
  <si>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</si>
  <si>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</si>
  <si>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</si>
  <si>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</si>
  <si>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</si>
  <si>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</si>
  <si>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</si>
  <si>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</si>
  <si>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</si>
  <si>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</si>
  <si>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</si>
  <si>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t>Cashflow Expected\Actuals 2020-21</t>
  </si>
  <si>
    <t>Cashflow Forecast 2020-21</t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</si>
  <si>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</si>
  <si>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</si>
  <si>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</si>
  <si>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</si>
  <si>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</si>
  <si>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</si>
  <si>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</si>
  <si>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</si>
  <si>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</si>
  <si>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</si>
  <si>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Other LEA income</t>
  </si>
  <si>
    <t>Astro sinking fund contribution</t>
  </si>
  <si>
    <t>Insurance</t>
  </si>
  <si>
    <t>OCT</t>
  </si>
  <si>
    <t>Exams</t>
  </si>
  <si>
    <t>Salix</t>
  </si>
  <si>
    <t>Sept 10,904, Mar 10,904</t>
  </si>
  <si>
    <t xml:space="preserve">All other </t>
  </si>
  <si>
    <t>33,425 x 4 (Oct, Jan, Apr, Jul)</t>
  </si>
  <si>
    <t>57,486 Nov and 41,062 April</t>
  </si>
  <si>
    <t>162,445 Nov and 116,033 April</t>
  </si>
  <si>
    <t>PP catchup Covid</t>
  </si>
  <si>
    <t>Sept 9,306 Apr 6,648</t>
  </si>
  <si>
    <t>24,175 Oct, 24,175 Feb, 34,530 May</t>
  </si>
  <si>
    <t>2345 June</t>
  </si>
  <si>
    <t>Oct 35274 Feb 35274 June 35274</t>
  </si>
  <si>
    <t>Oct 35k, Jan 75k, June 15k, July 10k</t>
  </si>
  <si>
    <t>94,968 x12</t>
  </si>
  <si>
    <t>561,176 x12</t>
  </si>
  <si>
    <t>ESFA income</t>
  </si>
  <si>
    <t>Local Authorities income</t>
  </si>
  <si>
    <t>Other Exclusions from Other Expenditure</t>
  </si>
  <si>
    <t xml:space="preserve">Distribution of Other Expenditure </t>
  </si>
  <si>
    <t xml:space="preserve">All other income </t>
  </si>
  <si>
    <t>SEPT - Falling rolls 209-20 payment</t>
  </si>
  <si>
    <t>SEPT - Barcelona trip refund</t>
  </si>
  <si>
    <t>9170 x12</t>
  </si>
  <si>
    <r>
      <t xml:space="preserve">Local Authorities </t>
    </r>
    <r>
      <rPr>
        <sz val="10"/>
        <color theme="1"/>
        <rFont val="Tahoma"/>
        <family val="2"/>
      </rPr>
      <t>(SEN, LAC)</t>
    </r>
  </si>
  <si>
    <t xml:space="preserve">ESFA CIF </t>
  </si>
  <si>
    <t>SALIX PSDS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</si>
</sst>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1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  <font>
      <b/>
      <u/>
      <sz val="11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/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0" fillId="0" borderId="9" xfId="0" applyFont="1" applyBorder="1"/>
    <xf numFmtId="0" fontId="10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3" xfId="0" applyFont="1" applyBorder="1"/>
    <xf numFmtId="0" fontId="1" fillId="0" borderId="28" xfId="0" applyFont="1" applyBorder="1"/>
    <xf numFmtId="0" fontId="4" fillId="0" borderId="64" xfId="0" applyFont="1" applyBorder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28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41" sqref="P41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8"/>
      <c r="D5" s="176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66"/>
      <c r="P5" s="168"/>
      <c r="Q5" s="170"/>
      <c r="R5" s="1"/>
    </row>
    <row r="6" spans="1:18" s="3" customFormat="1" ht="9.9499999999999993" customHeight="1" thickBot="1" x14ac:dyDescent="0.25">
      <c r="A6" s="4"/>
      <c r="B6" s="9"/>
      <c r="C6" s="169"/>
      <c r="D6" s="177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67"/>
      <c r="P6" s="169"/>
      <c r="Q6" s="171"/>
      <c r="R6" s="4"/>
    </row>
    <row r="7" spans="1:18" x14ac:dyDescent="0.2">
      <c r="A7" s="1"/>
      <c r="B7" s="12" t="s">
        <v>62</v>
      </c>
      <c r="C7" s="94">
        <v>7469660</v>
      </c>
      <c r="D7" s="95">
        <v>562619</v>
      </c>
      <c r="E7" s="95">
        <v>617524</v>
      </c>
      <c r="F7" s="95">
        <v>774684</v>
      </c>
      <c r="G7" s="95">
        <v>560737</v>
      </c>
      <c r="H7" s="95">
        <v>597023</v>
      </c>
      <c r="I7" s="95">
        <v>562081</v>
      </c>
      <c r="J7" s="95">
        <v>615791</v>
      </c>
      <c r="K7" s="95">
        <f>577177+41062+116033+6648</f>
        <v>740920</v>
      </c>
      <c r="L7" s="95">
        <f>577177+34048+34530</f>
        <v>645755</v>
      </c>
      <c r="M7" s="95">
        <v>577177</v>
      </c>
      <c r="N7" s="95">
        <f>577177+33422+27569</f>
        <v>638168</v>
      </c>
      <c r="O7" s="95">
        <f>577177+4</f>
        <v>577181</v>
      </c>
      <c r="P7" s="100">
        <f>SUM(D7:O7)</f>
        <v>7469660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0</v>
      </c>
      <c r="F9" s="90">
        <v>35275</v>
      </c>
      <c r="G9" s="90">
        <v>35275</v>
      </c>
      <c r="H9" s="90"/>
      <c r="I9" s="90">
        <v>0</v>
      </c>
      <c r="J9" s="90">
        <v>26042</v>
      </c>
      <c r="K9" s="90"/>
      <c r="L9" s="90"/>
      <c r="M9" s="90">
        <v>11577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11674</v>
      </c>
      <c r="E13" s="89">
        <v>48829</v>
      </c>
      <c r="F13" s="89">
        <v>3166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63669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328833</v>
      </c>
      <c r="D15" s="89">
        <v>123897</v>
      </c>
      <c r="E15" s="89">
        <v>25396</v>
      </c>
      <c r="F15" s="89">
        <v>30667</v>
      </c>
      <c r="G15" s="89">
        <v>25472</v>
      </c>
      <c r="H15" s="89">
        <v>5559</v>
      </c>
      <c r="I15" s="89">
        <v>41607</v>
      </c>
      <c r="J15" s="89">
        <v>30385</v>
      </c>
      <c r="K15" s="89">
        <v>9170</v>
      </c>
      <c r="L15" s="89">
        <v>9170</v>
      </c>
      <c r="M15" s="89">
        <v>9170</v>
      </c>
      <c r="N15" s="89">
        <v>9170</v>
      </c>
      <c r="O15" s="89">
        <v>9170</v>
      </c>
      <c r="P15" s="93">
        <f>SUM(D15:O15)</f>
        <v>328833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7986992</v>
      </c>
      <c r="D21" s="74">
        <f t="shared" ref="D21:O21" si="0">SUM(D7:D20)</f>
        <v>704465</v>
      </c>
      <c r="E21" s="74">
        <f t="shared" si="0"/>
        <v>716711</v>
      </c>
      <c r="F21" s="74">
        <f t="shared" si="0"/>
        <v>844564</v>
      </c>
      <c r="G21" s="74">
        <f t="shared" si="0"/>
        <v>630036</v>
      </c>
      <c r="H21" s="74">
        <f t="shared" si="0"/>
        <v>602862</v>
      </c>
      <c r="I21" s="74">
        <f t="shared" si="0"/>
        <v>603688</v>
      </c>
      <c r="J21" s="74">
        <f t="shared" si="0"/>
        <v>673352</v>
      </c>
      <c r="K21" s="74">
        <f t="shared" si="0"/>
        <v>757761</v>
      </c>
      <c r="L21" s="74">
        <f t="shared" si="0"/>
        <v>662596</v>
      </c>
      <c r="M21" s="74">
        <f t="shared" si="0"/>
        <v>605595</v>
      </c>
      <c r="N21" s="74">
        <f t="shared" si="0"/>
        <v>655009</v>
      </c>
      <c r="O21" s="75">
        <f t="shared" si="0"/>
        <v>594022</v>
      </c>
      <c r="P21" s="73">
        <f>SUM(D21:O21)</f>
        <v>8050661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58"/>
      <c r="D24" s="17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4"/>
      <c r="P24" s="158"/>
      <c r="Q24" s="160"/>
      <c r="R24" s="1"/>
    </row>
    <row r="25" spans="1:18" ht="9.9499999999999993" customHeight="1" thickBot="1" x14ac:dyDescent="0.25">
      <c r="A25" s="1"/>
      <c r="B25" s="6"/>
      <c r="C25" s="159"/>
      <c r="D25" s="17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5"/>
      <c r="P25" s="159"/>
      <c r="Q25" s="161"/>
      <c r="R25" s="1"/>
    </row>
    <row r="26" spans="1:18" x14ac:dyDescent="0.2">
      <c r="A26" s="1"/>
      <c r="B26" s="14" t="s">
        <v>22</v>
      </c>
      <c r="C26" s="86">
        <v>6348320</v>
      </c>
      <c r="D26" s="87">
        <v>511852</v>
      </c>
      <c r="E26" s="87">
        <v>519184</v>
      </c>
      <c r="F26" s="87">
        <v>562991</v>
      </c>
      <c r="G26" s="87">
        <v>551402</v>
      </c>
      <c r="H26" s="87">
        <v>538901</v>
      </c>
      <c r="I26" s="87">
        <v>534688</v>
      </c>
      <c r="J26" s="87">
        <v>536893</v>
      </c>
      <c r="K26" s="87">
        <v>518481</v>
      </c>
      <c r="L26" s="87">
        <v>518481</v>
      </c>
      <c r="M26" s="87">
        <v>518481</v>
      </c>
      <c r="N26" s="87">
        <v>518481</v>
      </c>
      <c r="O26" s="87">
        <v>518485</v>
      </c>
      <c r="P26" s="92">
        <f>SUM(D26:O26)</f>
        <v>6348320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30020</v>
      </c>
      <c r="E28" s="89">
        <v>100394</v>
      </c>
      <c r="F28" s="89">
        <v>50440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180854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1387565</v>
      </c>
      <c r="D30" s="89">
        <v>99453</v>
      </c>
      <c r="E30" s="89">
        <v>157056</v>
      </c>
      <c r="F30" s="89">
        <v>113078</v>
      </c>
      <c r="G30" s="89">
        <v>212422</v>
      </c>
      <c r="H30" s="89">
        <v>115784</v>
      </c>
      <c r="I30" s="89">
        <v>94618</v>
      </c>
      <c r="J30" s="89">
        <v>121630</v>
      </c>
      <c r="K30" s="89">
        <v>94704</v>
      </c>
      <c r="L30" s="89">
        <v>94704</v>
      </c>
      <c r="M30" s="89">
        <v>94704</v>
      </c>
      <c r="N30" s="89">
        <v>94704</v>
      </c>
      <c r="O30" s="89">
        <v>94708</v>
      </c>
      <c r="P30" s="92">
        <f>SUM(D30:O30)</f>
        <v>1387565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103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18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7753116</v>
      </c>
      <c r="D37" s="78">
        <f t="shared" ref="D37:O37" si="1">SUM(D26:D36)</f>
        <v>643910</v>
      </c>
      <c r="E37" s="78">
        <f t="shared" si="1"/>
        <v>791280</v>
      </c>
      <c r="F37" s="78">
        <f t="shared" si="1"/>
        <v>726509</v>
      </c>
      <c r="G37" s="78">
        <f t="shared" si="1"/>
        <v>763824</v>
      </c>
      <c r="H37" s="78">
        <f t="shared" si="1"/>
        <v>654685</v>
      </c>
      <c r="I37" s="78">
        <f t="shared" si="1"/>
        <v>629306</v>
      </c>
      <c r="J37" s="78">
        <f t="shared" si="1"/>
        <v>658523</v>
      </c>
      <c r="K37" s="78">
        <f t="shared" si="1"/>
        <v>613185</v>
      </c>
      <c r="L37" s="78">
        <f t="shared" si="1"/>
        <v>613185</v>
      </c>
      <c r="M37" s="78">
        <f t="shared" si="1"/>
        <v>613185</v>
      </c>
      <c r="N37" s="78">
        <f t="shared" si="1"/>
        <v>613185</v>
      </c>
      <c r="O37" s="79">
        <f t="shared" si="1"/>
        <v>613193</v>
      </c>
      <c r="P37" s="77">
        <f>SUM(D37:O37)</f>
        <v>7933970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233876</v>
      </c>
      <c r="D39" s="77">
        <f t="shared" ref="D39:P39" si="2">D21-D37</f>
        <v>60555</v>
      </c>
      <c r="E39" s="77">
        <f t="shared" si="2"/>
        <v>-74569</v>
      </c>
      <c r="F39" s="77">
        <f t="shared" si="2"/>
        <v>118055</v>
      </c>
      <c r="G39" s="77">
        <f t="shared" si="2"/>
        <v>-133788</v>
      </c>
      <c r="H39" s="77">
        <f t="shared" si="2"/>
        <v>-51823</v>
      </c>
      <c r="I39" s="77">
        <f t="shared" si="2"/>
        <v>-25618</v>
      </c>
      <c r="J39" s="77">
        <f t="shared" si="2"/>
        <v>14829</v>
      </c>
      <c r="K39" s="77">
        <f t="shared" si="2"/>
        <v>144576</v>
      </c>
      <c r="L39" s="77">
        <f t="shared" si="2"/>
        <v>49411</v>
      </c>
      <c r="M39" s="77">
        <f t="shared" si="2"/>
        <v>-7590</v>
      </c>
      <c r="N39" s="77">
        <f t="shared" si="2"/>
        <v>41824</v>
      </c>
      <c r="O39" s="77">
        <f t="shared" si="2"/>
        <v>-19171</v>
      </c>
      <c r="P39" s="77">
        <f t="shared" si="2"/>
        <v>116691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550965</v>
      </c>
      <c r="F41" s="85">
        <f t="shared" ref="F41:O41" si="3">E41+E39</f>
        <v>476396</v>
      </c>
      <c r="G41" s="85">
        <f t="shared" si="3"/>
        <v>594451</v>
      </c>
      <c r="H41" s="85">
        <f t="shared" si="3"/>
        <v>460663</v>
      </c>
      <c r="I41" s="85">
        <f t="shared" si="3"/>
        <v>408840</v>
      </c>
      <c r="J41" s="85">
        <f t="shared" si="3"/>
        <v>383222</v>
      </c>
      <c r="K41" s="85">
        <f t="shared" si="3"/>
        <v>398051</v>
      </c>
      <c r="L41" s="85">
        <f t="shared" si="3"/>
        <v>542627</v>
      </c>
      <c r="M41" s="85">
        <f t="shared" si="3"/>
        <v>592038</v>
      </c>
      <c r="N41" s="85">
        <f t="shared" si="3"/>
        <v>584448</v>
      </c>
      <c r="O41" s="85">
        <f t="shared" si="3"/>
        <v>626272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724286</v>
      </c>
      <c r="D43" s="77">
        <f t="shared" ref="D43:O43" si="4">D41+D39</f>
        <v>550965</v>
      </c>
      <c r="E43" s="77">
        <f t="shared" si="4"/>
        <v>476396</v>
      </c>
      <c r="F43" s="77">
        <f t="shared" si="4"/>
        <v>594451</v>
      </c>
      <c r="G43" s="77">
        <f t="shared" si="4"/>
        <v>460663</v>
      </c>
      <c r="H43" s="77">
        <f t="shared" si="4"/>
        <v>408840</v>
      </c>
      <c r="I43" s="77">
        <f t="shared" si="4"/>
        <v>383222</v>
      </c>
      <c r="J43" s="77">
        <f t="shared" si="4"/>
        <v>398051</v>
      </c>
      <c r="K43" s="77">
        <f t="shared" si="4"/>
        <v>542627</v>
      </c>
      <c r="L43" s="77">
        <f t="shared" si="4"/>
        <v>592038</v>
      </c>
      <c r="M43" s="77">
        <f t="shared" si="4"/>
        <v>584448</v>
      </c>
      <c r="N43" s="77">
        <f t="shared" si="4"/>
        <v>626272</v>
      </c>
      <c r="O43" s="77">
        <f t="shared" si="4"/>
        <v>607101</v>
      </c>
      <c r="P43" s="77">
        <f>O43</f>
        <v>607101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W16" sqref="W16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14" width="9.77734375" style="2" customWidth="1"/>
    <col min="15" max="15" width="10.77734375" style="2" customWidth="1"/>
    <col min="16" max="22" width="9.77734375" style="2" customWidth="1"/>
    <col min="23" max="23" width="10.88671875" style="2" customWidth="1"/>
    <col min="24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80" t="s">
        <v>63</v>
      </c>
      <c r="C2" s="18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33</v>
      </c>
      <c r="E4" s="59" t="s">
        <v>60</v>
      </c>
      <c r="F4" s="18" t="s">
        <v>34</v>
      </c>
      <c r="G4" s="59" t="s">
        <v>59</v>
      </c>
      <c r="H4" s="18" t="s">
        <v>35</v>
      </c>
      <c r="I4" s="59" t="s">
        <v>48</v>
      </c>
      <c r="J4" s="18" t="s">
        <v>36</v>
      </c>
      <c r="K4" s="59" t="s">
        <v>58</v>
      </c>
      <c r="L4" s="18" t="s">
        <v>37</v>
      </c>
      <c r="M4" s="59" t="s">
        <v>57</v>
      </c>
      <c r="N4" s="18" t="s">
        <v>38</v>
      </c>
      <c r="O4" s="59" t="s">
        <v>56</v>
      </c>
      <c r="P4" s="18" t="s">
        <v>39</v>
      </c>
      <c r="Q4" s="59" t="s">
        <v>55</v>
      </c>
      <c r="R4" s="18" t="s">
        <v>40</v>
      </c>
      <c r="S4" s="59" t="s">
        <v>54</v>
      </c>
      <c r="T4" s="18" t="s">
        <v>41</v>
      </c>
      <c r="U4" s="59" t="s">
        <v>53</v>
      </c>
      <c r="V4" s="18" t="s">
        <v>42</v>
      </c>
      <c r="W4" s="59" t="s">
        <v>52</v>
      </c>
      <c r="X4" s="18" t="s">
        <v>43</v>
      </c>
      <c r="Y4" s="59" t="s">
        <v>51</v>
      </c>
      <c r="Z4" s="18" t="s">
        <v>44</v>
      </c>
      <c r="AA4" s="60" t="s">
        <v>50</v>
      </c>
      <c r="AB4" s="61" t="s">
        <v>49</v>
      </c>
      <c r="AC4" s="15"/>
    </row>
    <row r="5" spans="1:29" x14ac:dyDescent="0.2">
      <c r="A5" s="1"/>
      <c r="B5" s="32" t="s">
        <v>0</v>
      </c>
      <c r="C5" s="204"/>
      <c r="D5" s="206"/>
      <c r="E5" s="182"/>
      <c r="F5" s="178"/>
      <c r="G5" s="182"/>
      <c r="H5" s="194"/>
      <c r="I5" s="182"/>
      <c r="J5" s="178"/>
      <c r="K5" s="182"/>
      <c r="L5" s="178"/>
      <c r="M5" s="182"/>
      <c r="N5" s="194"/>
      <c r="O5" s="182"/>
      <c r="P5" s="194"/>
      <c r="Q5" s="182"/>
      <c r="R5" s="178"/>
      <c r="S5" s="182"/>
      <c r="T5" s="178"/>
      <c r="U5" s="182"/>
      <c r="V5" s="178"/>
      <c r="W5" s="182"/>
      <c r="X5" s="178"/>
      <c r="Y5" s="182"/>
      <c r="Z5" s="178"/>
      <c r="AA5" s="200"/>
      <c r="AB5" s="198"/>
      <c r="AC5" s="1"/>
    </row>
    <row r="6" spans="1:29" s="3" customFormat="1" ht="9.9499999999999993" customHeight="1" thickBot="1" x14ac:dyDescent="0.25">
      <c r="A6" s="4"/>
      <c r="B6" s="33"/>
      <c r="C6" s="205"/>
      <c r="D6" s="207"/>
      <c r="E6" s="183"/>
      <c r="F6" s="179"/>
      <c r="G6" s="183"/>
      <c r="H6" s="195"/>
      <c r="I6" s="183"/>
      <c r="J6" s="179"/>
      <c r="K6" s="183"/>
      <c r="L6" s="179"/>
      <c r="M6" s="183"/>
      <c r="N6" s="195"/>
      <c r="O6" s="183"/>
      <c r="P6" s="195"/>
      <c r="Q6" s="183"/>
      <c r="R6" s="179"/>
      <c r="S6" s="183"/>
      <c r="T6" s="179"/>
      <c r="U6" s="183"/>
      <c r="V6" s="179"/>
      <c r="W6" s="183"/>
      <c r="X6" s="179"/>
      <c r="Y6" s="183"/>
      <c r="Z6" s="179"/>
      <c r="AA6" s="201"/>
      <c r="AB6" s="199"/>
      <c r="AC6" s="4"/>
    </row>
    <row r="7" spans="1:29" x14ac:dyDescent="0.2">
      <c r="A7" s="1"/>
      <c r="B7" s="108" t="s">
        <v>61</v>
      </c>
      <c r="C7" s="58">
        <f>'Forecast - Current'!C7</f>
        <v>7469660</v>
      </c>
      <c r="D7" s="122">
        <f>'Forecast - Current'!D7</f>
        <v>562619</v>
      </c>
      <c r="E7" s="102">
        <v>562619</v>
      </c>
      <c r="F7" s="125">
        <f>'Forecast - Current'!E7</f>
        <v>617524</v>
      </c>
      <c r="G7" s="102">
        <v>617524</v>
      </c>
      <c r="H7" s="125">
        <f>'Forecast - Current'!F7</f>
        <v>774684</v>
      </c>
      <c r="I7" s="102">
        <v>774684</v>
      </c>
      <c r="J7" s="125">
        <f>'Forecast - Current'!G7</f>
        <v>560737</v>
      </c>
      <c r="K7" s="102">
        <v>560737</v>
      </c>
      <c r="L7" s="125">
        <f>'Forecast - Current'!H7</f>
        <v>597023</v>
      </c>
      <c r="M7" s="102">
        <v>597023</v>
      </c>
      <c r="N7" s="125">
        <f>'Forecast - Current'!I7</f>
        <v>562081</v>
      </c>
      <c r="O7" s="102">
        <v>562081</v>
      </c>
      <c r="P7" s="125">
        <f>'Forecast - Current'!J7</f>
        <v>615791</v>
      </c>
      <c r="Q7" s="102">
        <v>615791</v>
      </c>
      <c r="R7" s="125">
        <f>'Forecast - Current'!K7</f>
        <v>740920</v>
      </c>
      <c r="S7" s="102">
        <v>602341</v>
      </c>
      <c r="T7" s="125">
        <f>'Forecast - Current'!L7</f>
        <v>645755</v>
      </c>
      <c r="U7" s="102">
        <v>748181</v>
      </c>
      <c r="V7" s="125">
        <f>'Forecast - Current'!M7</f>
        <v>577177</v>
      </c>
      <c r="W7" s="102">
        <v>641705</v>
      </c>
      <c r="X7" s="125">
        <f>'Forecast - Current'!N7</f>
        <v>638168</v>
      </c>
      <c r="Y7" s="102"/>
      <c r="Z7" s="125">
        <f>'Forecast - Current'!O7</f>
        <v>577181</v>
      </c>
      <c r="AA7" s="103"/>
      <c r="AB7" s="119">
        <f>E7+G7+I7+K7+M7+O7+Q7+S7+U7+W7+Y7+AA7</f>
        <v>6282686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102</v>
      </c>
      <c r="C9" s="58">
        <f>'Forecast - Current'!C9</f>
        <v>108169</v>
      </c>
      <c r="D9" s="123">
        <f>'Forecast - Current'!D9</f>
        <v>0</v>
      </c>
      <c r="E9" s="104">
        <v>0</v>
      </c>
      <c r="F9" s="126">
        <f>'Forecast - Current'!E9</f>
        <v>0</v>
      </c>
      <c r="G9" s="104">
        <v>0</v>
      </c>
      <c r="H9" s="126">
        <f>'Forecast - Current'!F9</f>
        <v>35275</v>
      </c>
      <c r="I9" s="104">
        <v>35275</v>
      </c>
      <c r="J9" s="126">
        <f>'Forecast - Current'!G9</f>
        <v>35275</v>
      </c>
      <c r="K9" s="104">
        <v>35275</v>
      </c>
      <c r="L9" s="126">
        <f>'Forecast - Current'!H9</f>
        <v>0</v>
      </c>
      <c r="M9" s="104"/>
      <c r="N9" s="126">
        <f>'Forecast - Current'!I9</f>
        <v>0</v>
      </c>
      <c r="O9" s="104">
        <v>0</v>
      </c>
      <c r="P9" s="126">
        <f>'Forecast - Current'!J9</f>
        <v>26042</v>
      </c>
      <c r="Q9" s="104">
        <v>26042</v>
      </c>
      <c r="R9" s="126">
        <f>'Forecast - Current'!K9</f>
        <v>0</v>
      </c>
      <c r="S9" s="104"/>
      <c r="T9" s="126">
        <f>'Forecast - Current'!L9</f>
        <v>0</v>
      </c>
      <c r="U9" s="104">
        <v>0</v>
      </c>
      <c r="V9" s="126">
        <f>'Forecast - Current'!M9</f>
        <v>11577</v>
      </c>
      <c r="W9" s="104">
        <v>39737</v>
      </c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136329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80000</v>
      </c>
      <c r="D11" s="123">
        <f>'Forecast - Current'!D11</f>
        <v>5945</v>
      </c>
      <c r="E11" s="104">
        <v>5945</v>
      </c>
      <c r="F11" s="126">
        <f>'Forecast - Current'!E11</f>
        <v>24962</v>
      </c>
      <c r="G11" s="104">
        <v>24962</v>
      </c>
      <c r="H11" s="126">
        <f>'Forecast - Current'!F11</f>
        <v>772</v>
      </c>
      <c r="I11" s="104">
        <v>772</v>
      </c>
      <c r="J11" s="126">
        <f>'Forecast - Current'!G11</f>
        <v>8552</v>
      </c>
      <c r="K11" s="104">
        <v>8552</v>
      </c>
      <c r="L11" s="126">
        <f>'Forecast - Current'!H11</f>
        <v>280</v>
      </c>
      <c r="M11" s="104">
        <v>280</v>
      </c>
      <c r="N11" s="126">
        <f>'Forecast - Current'!I11</f>
        <v>0</v>
      </c>
      <c r="O11" s="104">
        <v>0</v>
      </c>
      <c r="P11" s="126">
        <f>'Forecast - Current'!J11</f>
        <v>1134</v>
      </c>
      <c r="Q11" s="104">
        <v>1134</v>
      </c>
      <c r="R11" s="126">
        <f>'Forecast - Current'!K11</f>
        <v>7671</v>
      </c>
      <c r="S11" s="104">
        <v>7689</v>
      </c>
      <c r="T11" s="126">
        <f>'Forecast - Current'!L11</f>
        <v>7671</v>
      </c>
      <c r="U11" s="104">
        <v>15487</v>
      </c>
      <c r="V11" s="126">
        <f>'Forecast - Current'!M11</f>
        <v>7671</v>
      </c>
      <c r="W11" s="104">
        <v>6085</v>
      </c>
      <c r="X11" s="126">
        <f>'Forecast - Current'!N11</f>
        <v>7671</v>
      </c>
      <c r="Y11" s="104"/>
      <c r="Z11" s="126">
        <f>'Forecast - Current'!O11</f>
        <v>7671</v>
      </c>
      <c r="AA11" s="105"/>
      <c r="AB11" s="120">
        <f t="shared" si="0"/>
        <v>70906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11674</v>
      </c>
      <c r="E13" s="104">
        <v>11674</v>
      </c>
      <c r="F13" s="126">
        <f>'Forecast - Current'!E13</f>
        <v>48829</v>
      </c>
      <c r="G13" s="104">
        <v>48829</v>
      </c>
      <c r="H13" s="126">
        <f>'Forecast - Current'!F13</f>
        <v>3166</v>
      </c>
      <c r="I13" s="104">
        <v>3166</v>
      </c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>
        <v>0</v>
      </c>
      <c r="P13" s="126">
        <f>'Forecast - Current'!J13</f>
        <v>0</v>
      </c>
      <c r="Q13" s="104">
        <v>0</v>
      </c>
      <c r="R13" s="126">
        <f>'Forecast - Current'!K13</f>
        <v>0</v>
      </c>
      <c r="S13" s="104"/>
      <c r="T13" s="126">
        <f>'Forecast - Current'!L13</f>
        <v>0</v>
      </c>
      <c r="U13" s="104">
        <v>1501</v>
      </c>
      <c r="V13" s="126">
        <f>'Forecast - Current'!M13</f>
        <v>0</v>
      </c>
      <c r="W13" s="104">
        <v>20788</v>
      </c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85958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328833</v>
      </c>
      <c r="D15" s="123">
        <f>'Forecast - Current'!D15</f>
        <v>123897</v>
      </c>
      <c r="E15" s="104">
        <f>124227-330</f>
        <v>123897</v>
      </c>
      <c r="F15" s="126">
        <f>'Forecast - Current'!E15</f>
        <v>25396</v>
      </c>
      <c r="G15" s="104">
        <v>25396</v>
      </c>
      <c r="H15" s="126">
        <f>'Forecast - Current'!F15</f>
        <v>30667</v>
      </c>
      <c r="I15" s="104">
        <v>30667</v>
      </c>
      <c r="J15" s="126">
        <f>'Forecast - Current'!G15</f>
        <v>25472</v>
      </c>
      <c r="K15" s="104">
        <v>25472</v>
      </c>
      <c r="L15" s="126">
        <f>'Forecast - Current'!H15</f>
        <v>5559</v>
      </c>
      <c r="M15" s="104">
        <f>789+531+4239</f>
        <v>5559</v>
      </c>
      <c r="N15" s="126">
        <f>'Forecast - Current'!I15</f>
        <v>41607</v>
      </c>
      <c r="O15" s="104">
        <v>41607</v>
      </c>
      <c r="P15" s="126">
        <f>'Forecast - Current'!J15</f>
        <v>30385</v>
      </c>
      <c r="Q15" s="104">
        <v>30385</v>
      </c>
      <c r="R15" s="126">
        <f>'Forecast - Current'!K15</f>
        <v>9170</v>
      </c>
      <c r="S15" s="104">
        <v>9770</v>
      </c>
      <c r="T15" s="126">
        <f>'Forecast - Current'!L15</f>
        <v>9170</v>
      </c>
      <c r="U15" s="104">
        <v>77817</v>
      </c>
      <c r="V15" s="126">
        <f>'Forecast - Current'!M15</f>
        <v>9170</v>
      </c>
      <c r="W15" s="104">
        <v>36442</v>
      </c>
      <c r="X15" s="126">
        <f>'Forecast - Current'!N15</f>
        <v>9170</v>
      </c>
      <c r="Y15" s="104"/>
      <c r="Z15" s="126">
        <f>'Forecast - Current'!O15</f>
        <v>9170</v>
      </c>
      <c r="AA15" s="105"/>
      <c r="AB15" s="120">
        <f t="shared" si="0"/>
        <v>407012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104</v>
      </c>
      <c r="C17" s="58">
        <f>'Forecast - Current'!C17</f>
        <v>0</v>
      </c>
      <c r="D17" s="123">
        <f>'Forecast - Current'!D17</f>
        <v>0</v>
      </c>
      <c r="E17" s="104">
        <v>0</v>
      </c>
      <c r="F17" s="126">
        <f>'Forecast - Current'!E17</f>
        <v>0</v>
      </c>
      <c r="G17" s="104">
        <v>0</v>
      </c>
      <c r="H17" s="126">
        <f>'Forecast - Current'!F17</f>
        <v>0</v>
      </c>
      <c r="I17" s="104">
        <v>0</v>
      </c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>
        <v>0</v>
      </c>
      <c r="V17" s="126">
        <f>'Forecast - Current'!M17</f>
        <v>0</v>
      </c>
      <c r="W17" s="104">
        <v>681499</v>
      </c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681499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>
        <v>0</v>
      </c>
      <c r="F18" s="126">
        <f>'Forecast - Current'!E18</f>
        <v>0</v>
      </c>
      <c r="G18" s="104">
        <v>0</v>
      </c>
      <c r="H18" s="126">
        <f>'Forecast - Current'!F18</f>
        <v>0</v>
      </c>
      <c r="I18" s="104">
        <v>0</v>
      </c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>
        <v>0</v>
      </c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330</v>
      </c>
      <c r="D20" s="124">
        <f>'Forecast - Current'!D20</f>
        <v>330</v>
      </c>
      <c r="E20" s="106">
        <v>330</v>
      </c>
      <c r="F20" s="127">
        <f>'Forecast - Current'!E20</f>
        <v>0</v>
      </c>
      <c r="G20" s="106">
        <v>0</v>
      </c>
      <c r="H20" s="127">
        <f>'Forecast - Current'!F20</f>
        <v>0</v>
      </c>
      <c r="I20" s="106">
        <v>0</v>
      </c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330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7986992</v>
      </c>
      <c r="D21" s="114">
        <f>'Forecast - Current'!D21</f>
        <v>704465</v>
      </c>
      <c r="E21" s="115">
        <f>SUM(E7:E20)</f>
        <v>704465</v>
      </c>
      <c r="F21" s="116">
        <f>'Forecast - Current'!E21</f>
        <v>716711</v>
      </c>
      <c r="G21" s="115">
        <f>SUM(G7:G20)</f>
        <v>716711</v>
      </c>
      <c r="H21" s="116">
        <f>'Forecast - Current'!F21</f>
        <v>844564</v>
      </c>
      <c r="I21" s="115">
        <f>SUM(I7:I20)</f>
        <v>844564</v>
      </c>
      <c r="J21" s="116">
        <f>'Forecast - Current'!G21</f>
        <v>630036</v>
      </c>
      <c r="K21" s="115">
        <f>SUM(K7:K20)</f>
        <v>630036</v>
      </c>
      <c r="L21" s="116">
        <f>'Forecast - Current'!H21</f>
        <v>602862</v>
      </c>
      <c r="M21" s="115">
        <f>SUM(M7:M20)</f>
        <v>602862</v>
      </c>
      <c r="N21" s="116">
        <f>'Forecast - Current'!I21</f>
        <v>603688</v>
      </c>
      <c r="O21" s="115">
        <f>SUM(O7:O20)</f>
        <v>603688</v>
      </c>
      <c r="P21" s="116">
        <f>'Forecast - Current'!J21</f>
        <v>673352</v>
      </c>
      <c r="Q21" s="115">
        <f>SUM(Q7:Q20)</f>
        <v>673352</v>
      </c>
      <c r="R21" s="116">
        <f>'Forecast - Current'!K21</f>
        <v>757761</v>
      </c>
      <c r="S21" s="115">
        <f>SUM(S7:S20)</f>
        <v>619800</v>
      </c>
      <c r="T21" s="116">
        <f>'Forecast - Current'!L21</f>
        <v>662596</v>
      </c>
      <c r="U21" s="115">
        <f>SUM(U7:U20)</f>
        <v>842986</v>
      </c>
      <c r="V21" s="116">
        <f>'Forecast - Current'!M21</f>
        <v>605595</v>
      </c>
      <c r="W21" s="115">
        <f>SUM(W7:W20)</f>
        <v>1426256</v>
      </c>
      <c r="X21" s="116">
        <f>'Forecast - Current'!N21</f>
        <v>655009</v>
      </c>
      <c r="Y21" s="115">
        <f>SUM(Y7:Y20)</f>
        <v>0</v>
      </c>
      <c r="Z21" s="116">
        <f>'Forecast - Current'!O21</f>
        <v>594022</v>
      </c>
      <c r="AA21" s="117">
        <f>SUM(AA7:AA20)</f>
        <v>0</v>
      </c>
      <c r="AB21" s="118">
        <f t="shared" si="0"/>
        <v>7664720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33</v>
      </c>
      <c r="E23" s="59" t="s">
        <v>60</v>
      </c>
      <c r="F23" s="18" t="s">
        <v>34</v>
      </c>
      <c r="G23" s="59" t="s">
        <v>59</v>
      </c>
      <c r="H23" s="18" t="s">
        <v>35</v>
      </c>
      <c r="I23" s="59" t="s">
        <v>48</v>
      </c>
      <c r="J23" s="18" t="s">
        <v>36</v>
      </c>
      <c r="K23" s="59" t="s">
        <v>58</v>
      </c>
      <c r="L23" s="18" t="s">
        <v>37</v>
      </c>
      <c r="M23" s="59" t="s">
        <v>57</v>
      </c>
      <c r="N23" s="18" t="s">
        <v>38</v>
      </c>
      <c r="O23" s="59" t="s">
        <v>56</v>
      </c>
      <c r="P23" s="18" t="s">
        <v>39</v>
      </c>
      <c r="Q23" s="59" t="s">
        <v>55</v>
      </c>
      <c r="R23" s="18" t="s">
        <v>40</v>
      </c>
      <c r="S23" s="59" t="s">
        <v>54</v>
      </c>
      <c r="T23" s="18" t="s">
        <v>41</v>
      </c>
      <c r="U23" s="59" t="s">
        <v>53</v>
      </c>
      <c r="V23" s="18" t="s">
        <v>42</v>
      </c>
      <c r="W23" s="59" t="s">
        <v>52</v>
      </c>
      <c r="X23" s="18" t="s">
        <v>43</v>
      </c>
      <c r="Y23" s="59" t="s">
        <v>51</v>
      </c>
      <c r="Z23" s="18" t="s">
        <v>44</v>
      </c>
      <c r="AA23" s="60" t="s">
        <v>50</v>
      </c>
      <c r="AB23" s="61" t="s">
        <v>49</v>
      </c>
      <c r="AC23" s="15"/>
    </row>
    <row r="24" spans="1:29" x14ac:dyDescent="0.2">
      <c r="A24" s="1"/>
      <c r="B24" s="34" t="s">
        <v>21</v>
      </c>
      <c r="C24" s="186"/>
      <c r="D24" s="188"/>
      <c r="E24" s="184"/>
      <c r="F24" s="190"/>
      <c r="G24" s="184"/>
      <c r="H24" s="192"/>
      <c r="I24" s="184"/>
      <c r="J24" s="190"/>
      <c r="K24" s="184"/>
      <c r="L24" s="190"/>
      <c r="M24" s="184"/>
      <c r="N24" s="192"/>
      <c r="O24" s="184"/>
      <c r="P24" s="192"/>
      <c r="Q24" s="184"/>
      <c r="R24" s="190"/>
      <c r="S24" s="184"/>
      <c r="T24" s="190"/>
      <c r="U24" s="184"/>
      <c r="V24" s="190"/>
      <c r="W24" s="184"/>
      <c r="X24" s="190"/>
      <c r="Y24" s="184"/>
      <c r="Z24" s="190"/>
      <c r="AA24" s="202"/>
      <c r="AB24" s="196"/>
      <c r="AC24" s="1"/>
    </row>
    <row r="25" spans="1:29" ht="9.9499999999999993" customHeight="1" thickBot="1" x14ac:dyDescent="0.25">
      <c r="A25" s="1"/>
      <c r="B25" s="35"/>
      <c r="C25" s="187"/>
      <c r="D25" s="189"/>
      <c r="E25" s="185"/>
      <c r="F25" s="191"/>
      <c r="G25" s="185"/>
      <c r="H25" s="193"/>
      <c r="I25" s="185"/>
      <c r="J25" s="191"/>
      <c r="K25" s="185"/>
      <c r="L25" s="191"/>
      <c r="M25" s="185"/>
      <c r="N25" s="193"/>
      <c r="O25" s="185"/>
      <c r="P25" s="193"/>
      <c r="Q25" s="185"/>
      <c r="R25" s="191"/>
      <c r="S25" s="185"/>
      <c r="T25" s="191"/>
      <c r="U25" s="185"/>
      <c r="V25" s="191"/>
      <c r="W25" s="185"/>
      <c r="X25" s="191"/>
      <c r="Y25" s="185"/>
      <c r="Z25" s="191"/>
      <c r="AA25" s="203"/>
      <c r="AB25" s="197"/>
      <c r="AC25" s="1"/>
    </row>
    <row r="26" spans="1:29" x14ac:dyDescent="0.2">
      <c r="A26" s="1"/>
      <c r="B26" s="36" t="s">
        <v>22</v>
      </c>
      <c r="C26" s="68">
        <f>'Forecast - Current'!C26</f>
        <v>6348320</v>
      </c>
      <c r="D26" s="47">
        <f>'Forecast - Current'!D26</f>
        <v>511852</v>
      </c>
      <c r="E26" s="102">
        <f>514437-2585</f>
        <v>511852</v>
      </c>
      <c r="F26" s="125">
        <f>'Forecast - Current'!E26</f>
        <v>519184</v>
      </c>
      <c r="G26" s="102">
        <f>533830-14646</f>
        <v>519184</v>
      </c>
      <c r="H26" s="125">
        <f>'Forecast - Current'!F26</f>
        <v>562991</v>
      </c>
      <c r="I26" s="102">
        <v>562991</v>
      </c>
      <c r="J26" s="125">
        <f>'Forecast - Current'!G26</f>
        <v>551402</v>
      </c>
      <c r="K26" s="102">
        <v>551402</v>
      </c>
      <c r="L26" s="125">
        <f>'Forecast - Current'!H26</f>
        <v>538901</v>
      </c>
      <c r="M26" s="102">
        <v>538901</v>
      </c>
      <c r="N26" s="125">
        <f>'Forecast - Current'!I26</f>
        <v>534688</v>
      </c>
      <c r="O26" s="102">
        <v>534688</v>
      </c>
      <c r="P26" s="125">
        <f>'Forecast - Current'!J26</f>
        <v>536893</v>
      </c>
      <c r="Q26" s="102">
        <v>536893</v>
      </c>
      <c r="R26" s="125">
        <f>'Forecast - Current'!K26</f>
        <v>518481</v>
      </c>
      <c r="S26" s="102">
        <v>542861</v>
      </c>
      <c r="T26" s="125">
        <f>'Forecast - Current'!L26</f>
        <v>518481</v>
      </c>
      <c r="U26" s="102">
        <v>548027</v>
      </c>
      <c r="V26" s="125">
        <f>'Forecast - Current'!M26</f>
        <v>518481</v>
      </c>
      <c r="W26" s="102">
        <v>551025</v>
      </c>
      <c r="X26" s="125">
        <f>'Forecast - Current'!N26</f>
        <v>518481</v>
      </c>
      <c r="Y26" s="102"/>
      <c r="Z26" s="125">
        <f>'Forecast - Current'!O26</f>
        <v>518485</v>
      </c>
      <c r="AA26" s="103"/>
      <c r="AB26" s="65">
        <f>E26+G26+I26+K26+M26+O26+Q26+S26+U26+W26+Y26+AA26</f>
        <v>5397824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30020</v>
      </c>
      <c r="E28" s="104">
        <v>30020</v>
      </c>
      <c r="F28" s="125">
        <f>'Forecast - Current'!E28</f>
        <v>100394</v>
      </c>
      <c r="G28" s="104">
        <v>100394</v>
      </c>
      <c r="H28" s="125">
        <f>'Forecast - Current'!F28</f>
        <v>50440</v>
      </c>
      <c r="I28" s="104">
        <v>50440</v>
      </c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>
        <v>0</v>
      </c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>
        <v>2750</v>
      </c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183604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1387565</v>
      </c>
      <c r="D30" s="47">
        <f>'Forecast - Current'!D30</f>
        <v>99453</v>
      </c>
      <c r="E30" s="104">
        <v>99453</v>
      </c>
      <c r="F30" s="125">
        <f>'Forecast - Current'!E30</f>
        <v>157056</v>
      </c>
      <c r="G30" s="104">
        <v>157056</v>
      </c>
      <c r="H30" s="125">
        <f>'Forecast - Current'!F30</f>
        <v>113078</v>
      </c>
      <c r="I30" s="104">
        <v>113078</v>
      </c>
      <c r="J30" s="125">
        <f>'Forecast - Current'!G30</f>
        <v>212422</v>
      </c>
      <c r="K30" s="104">
        <v>212422</v>
      </c>
      <c r="L30" s="125">
        <f>'Forecast - Current'!H30</f>
        <v>115784</v>
      </c>
      <c r="M30" s="104">
        <v>115784</v>
      </c>
      <c r="N30" s="125">
        <f>'Forecast - Current'!I30</f>
        <v>94618</v>
      </c>
      <c r="O30" s="104">
        <v>94618</v>
      </c>
      <c r="P30" s="125">
        <f>'Forecast - Current'!J30</f>
        <v>121630</v>
      </c>
      <c r="Q30" s="104">
        <v>121630</v>
      </c>
      <c r="R30" s="125">
        <f>'Forecast - Current'!K30</f>
        <v>94704</v>
      </c>
      <c r="S30" s="104">
        <v>113905</v>
      </c>
      <c r="T30" s="125">
        <f>'Forecast - Current'!L30</f>
        <v>94704</v>
      </c>
      <c r="U30" s="104">
        <v>100198</v>
      </c>
      <c r="V30" s="125">
        <f>'Forecast - Current'!M30</f>
        <v>94704</v>
      </c>
      <c r="W30" s="104">
        <v>156077</v>
      </c>
      <c r="X30" s="125">
        <f>'Forecast - Current'!N30</f>
        <v>94704</v>
      </c>
      <c r="Y30" s="104"/>
      <c r="Z30" s="125">
        <f>'Forecast - Current'!O30</f>
        <v>94708</v>
      </c>
      <c r="AA30" s="105"/>
      <c r="AB30" s="65">
        <f t="shared" si="1"/>
        <v>1284221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104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>
        <v>0</v>
      </c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>
        <v>279288</v>
      </c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279288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>
        <v>0</v>
      </c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17231</v>
      </c>
      <c r="D35" s="47">
        <f>'Forecast - Current'!D35</f>
        <v>2585</v>
      </c>
      <c r="E35" s="104">
        <v>2585</v>
      </c>
      <c r="F35" s="125">
        <f>'Forecast - Current'!E35</f>
        <v>14646</v>
      </c>
      <c r="G35" s="104">
        <v>14646</v>
      </c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17231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0</v>
      </c>
      <c r="D36" s="49">
        <f>'Forecast - Current'!D36</f>
        <v>0</v>
      </c>
      <c r="E36" s="106"/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7753116</v>
      </c>
      <c r="D37" s="131">
        <f>'Forecast - Current'!D37</f>
        <v>643910</v>
      </c>
      <c r="E37" s="115">
        <f>SUM(E26:E36)</f>
        <v>643910</v>
      </c>
      <c r="F37" s="116">
        <f>'Forecast - Current'!E37</f>
        <v>791280</v>
      </c>
      <c r="G37" s="115">
        <f>SUM(G26:G36)</f>
        <v>791280</v>
      </c>
      <c r="H37" s="116">
        <f>'Forecast - Current'!F37</f>
        <v>726509</v>
      </c>
      <c r="I37" s="115">
        <f>SUM(I26:I36)</f>
        <v>726509</v>
      </c>
      <c r="J37" s="116">
        <f>'Forecast - Current'!G37</f>
        <v>763824</v>
      </c>
      <c r="K37" s="115">
        <f>SUM(K26:K36)</f>
        <v>763824</v>
      </c>
      <c r="L37" s="116">
        <f>'Forecast - Current'!H37</f>
        <v>654685</v>
      </c>
      <c r="M37" s="115">
        <f>SUM(M26:M36)</f>
        <v>654685</v>
      </c>
      <c r="N37" s="116">
        <f>'Forecast - Current'!I37</f>
        <v>629306</v>
      </c>
      <c r="O37" s="115">
        <f>SUM(O26:O36)</f>
        <v>629306</v>
      </c>
      <c r="P37" s="116">
        <f>'Forecast - Current'!J37</f>
        <v>658523</v>
      </c>
      <c r="Q37" s="115">
        <f>SUM(Q26:Q36)</f>
        <v>658523</v>
      </c>
      <c r="R37" s="116">
        <f>'Forecast - Current'!K37</f>
        <v>613185</v>
      </c>
      <c r="S37" s="115">
        <f>SUM(S26:S36)</f>
        <v>656766</v>
      </c>
      <c r="T37" s="116">
        <f>'Forecast - Current'!L37</f>
        <v>613185</v>
      </c>
      <c r="U37" s="115">
        <f>SUM(U26:U36)</f>
        <v>648225</v>
      </c>
      <c r="V37" s="116">
        <f>'Forecast - Current'!M37</f>
        <v>613185</v>
      </c>
      <c r="W37" s="115">
        <f>SUM(W26:W36)</f>
        <v>989140</v>
      </c>
      <c r="X37" s="116">
        <f>'Forecast - Current'!N37</f>
        <v>613185</v>
      </c>
      <c r="Y37" s="115">
        <f>SUM(Y26:Y36)</f>
        <v>0</v>
      </c>
      <c r="Z37" s="116">
        <f>'Forecast - Current'!O37</f>
        <v>613193</v>
      </c>
      <c r="AA37" s="117">
        <f>SUM(AA26:AA36)</f>
        <v>0</v>
      </c>
      <c r="AB37" s="132">
        <f t="shared" si="1"/>
        <v>7162168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233876</v>
      </c>
      <c r="D39" s="52">
        <f t="shared" ref="D39:AB39" si="2">D21-D37</f>
        <v>60555</v>
      </c>
      <c r="E39" s="55">
        <f t="shared" si="2"/>
        <v>60555</v>
      </c>
      <c r="F39" s="52">
        <f t="shared" si="2"/>
        <v>-74569</v>
      </c>
      <c r="G39" s="55">
        <f t="shared" si="2"/>
        <v>-74569</v>
      </c>
      <c r="H39" s="52">
        <f t="shared" si="2"/>
        <v>118055</v>
      </c>
      <c r="I39" s="55">
        <f t="shared" si="2"/>
        <v>118055</v>
      </c>
      <c r="J39" s="52">
        <f t="shared" si="2"/>
        <v>-133788</v>
      </c>
      <c r="K39" s="55">
        <f t="shared" si="2"/>
        <v>-133788</v>
      </c>
      <c r="L39" s="52">
        <f t="shared" si="2"/>
        <v>-51823</v>
      </c>
      <c r="M39" s="55">
        <f t="shared" si="2"/>
        <v>-51823</v>
      </c>
      <c r="N39" s="52">
        <f t="shared" si="2"/>
        <v>-25618</v>
      </c>
      <c r="O39" s="55">
        <f t="shared" si="2"/>
        <v>-25618</v>
      </c>
      <c r="P39" s="52">
        <f t="shared" si="2"/>
        <v>14829</v>
      </c>
      <c r="Q39" s="55">
        <f t="shared" si="2"/>
        <v>14829</v>
      </c>
      <c r="R39" s="52">
        <f t="shared" si="2"/>
        <v>144576</v>
      </c>
      <c r="S39" s="55">
        <f t="shared" si="2"/>
        <v>-36966</v>
      </c>
      <c r="T39" s="52">
        <f t="shared" si="2"/>
        <v>49411</v>
      </c>
      <c r="U39" s="55">
        <f t="shared" si="2"/>
        <v>194761</v>
      </c>
      <c r="V39" s="52">
        <f t="shared" si="2"/>
        <v>-7590</v>
      </c>
      <c r="W39" s="55">
        <f t="shared" si="2"/>
        <v>437116</v>
      </c>
      <c r="X39" s="52">
        <f t="shared" si="2"/>
        <v>41824</v>
      </c>
      <c r="Y39" s="55">
        <f t="shared" si="2"/>
        <v>0</v>
      </c>
      <c r="Z39" s="52">
        <f t="shared" si="2"/>
        <v>-19171</v>
      </c>
      <c r="AA39" s="55">
        <f t="shared" si="2"/>
        <v>0</v>
      </c>
      <c r="AB39" s="55">
        <f t="shared" si="2"/>
        <v>502552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490410</v>
      </c>
      <c r="D41" s="53">
        <f>C41</f>
        <v>490410</v>
      </c>
      <c r="E41" s="57">
        <f>C41</f>
        <v>490410</v>
      </c>
      <c r="F41" s="54">
        <f>D43</f>
        <v>550965</v>
      </c>
      <c r="G41" s="57">
        <f>E43</f>
        <v>550965</v>
      </c>
      <c r="H41" s="54">
        <f>F43</f>
        <v>476396</v>
      </c>
      <c r="I41" s="57">
        <f t="shared" ref="I41:AA41" si="3">G43</f>
        <v>476396</v>
      </c>
      <c r="J41" s="54">
        <f t="shared" si="3"/>
        <v>594451</v>
      </c>
      <c r="K41" s="57">
        <f t="shared" si="3"/>
        <v>594451</v>
      </c>
      <c r="L41" s="54">
        <f t="shared" si="3"/>
        <v>460663</v>
      </c>
      <c r="M41" s="57">
        <f t="shared" si="3"/>
        <v>460663</v>
      </c>
      <c r="N41" s="54">
        <f t="shared" si="3"/>
        <v>408840</v>
      </c>
      <c r="O41" s="57">
        <f t="shared" si="3"/>
        <v>408840</v>
      </c>
      <c r="P41" s="54">
        <f t="shared" si="3"/>
        <v>383222</v>
      </c>
      <c r="Q41" s="57">
        <f t="shared" si="3"/>
        <v>383222</v>
      </c>
      <c r="R41" s="54">
        <f t="shared" si="3"/>
        <v>398051</v>
      </c>
      <c r="S41" s="57">
        <f t="shared" si="3"/>
        <v>398051</v>
      </c>
      <c r="T41" s="54">
        <f t="shared" si="3"/>
        <v>542627</v>
      </c>
      <c r="U41" s="57">
        <f t="shared" si="3"/>
        <v>361085</v>
      </c>
      <c r="V41" s="54">
        <f t="shared" si="3"/>
        <v>592038</v>
      </c>
      <c r="W41" s="57">
        <f t="shared" si="3"/>
        <v>555846</v>
      </c>
      <c r="X41" s="54">
        <f t="shared" si="3"/>
        <v>584448</v>
      </c>
      <c r="Y41" s="57">
        <f t="shared" si="3"/>
        <v>992962</v>
      </c>
      <c r="Z41" s="54">
        <f t="shared" si="3"/>
        <v>626272</v>
      </c>
      <c r="AA41" s="57">
        <f t="shared" si="3"/>
        <v>992962</v>
      </c>
      <c r="AB41" s="55">
        <f>C41</f>
        <v>490410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724286</v>
      </c>
      <c r="D43" s="53">
        <f>D41+D39</f>
        <v>550965</v>
      </c>
      <c r="E43" s="56">
        <f>E41+E39</f>
        <v>550965</v>
      </c>
      <c r="F43" s="53">
        <f>F41+F39</f>
        <v>476396</v>
      </c>
      <c r="G43" s="56">
        <f t="shared" ref="G43:AB43" si="4">G41+G39</f>
        <v>476396</v>
      </c>
      <c r="H43" s="53">
        <f t="shared" si="4"/>
        <v>594451</v>
      </c>
      <c r="I43" s="56">
        <f t="shared" si="4"/>
        <v>594451</v>
      </c>
      <c r="J43" s="53">
        <f t="shared" si="4"/>
        <v>460663</v>
      </c>
      <c r="K43" s="56">
        <f t="shared" si="4"/>
        <v>460663</v>
      </c>
      <c r="L43" s="53">
        <f t="shared" si="4"/>
        <v>408840</v>
      </c>
      <c r="M43" s="56">
        <f t="shared" si="4"/>
        <v>408840</v>
      </c>
      <c r="N43" s="53">
        <f t="shared" si="4"/>
        <v>383222</v>
      </c>
      <c r="O43" s="56">
        <f t="shared" si="4"/>
        <v>383222</v>
      </c>
      <c r="P43" s="53">
        <f t="shared" si="4"/>
        <v>398051</v>
      </c>
      <c r="Q43" s="56">
        <f t="shared" si="4"/>
        <v>398051</v>
      </c>
      <c r="R43" s="53">
        <f t="shared" si="4"/>
        <v>542627</v>
      </c>
      <c r="S43" s="56">
        <f t="shared" si="4"/>
        <v>361085</v>
      </c>
      <c r="T43" s="53">
        <f t="shared" si="4"/>
        <v>592038</v>
      </c>
      <c r="U43" s="56">
        <f t="shared" si="4"/>
        <v>555846</v>
      </c>
      <c r="V43" s="53">
        <f t="shared" si="4"/>
        <v>584448</v>
      </c>
      <c r="W43" s="56">
        <f t="shared" si="4"/>
        <v>992962</v>
      </c>
      <c r="X43" s="53">
        <f t="shared" si="4"/>
        <v>626272</v>
      </c>
      <c r="Y43" s="56">
        <f t="shared" si="4"/>
        <v>992962</v>
      </c>
      <c r="Z43" s="53">
        <f t="shared" si="4"/>
        <v>607101</v>
      </c>
      <c r="AA43" s="56">
        <f t="shared" si="4"/>
        <v>992962</v>
      </c>
      <c r="AB43" s="56">
        <f t="shared" si="4"/>
        <v>992962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7" sqref="I7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10" t="s">
        <v>94</v>
      </c>
      <c r="G1" s="210"/>
      <c r="H1" s="144"/>
    </row>
    <row r="2" spans="1:9" ht="20.25" thickBot="1" x14ac:dyDescent="0.3">
      <c r="A2" s="1"/>
      <c r="B2" s="215" t="s">
        <v>46</v>
      </c>
      <c r="C2" s="216"/>
      <c r="D2" s="1"/>
      <c r="F2" s="211"/>
      <c r="G2" s="211"/>
      <c r="H2" s="145" t="s">
        <v>14</v>
      </c>
      <c r="I2" s="146" t="s">
        <v>66</v>
      </c>
    </row>
    <row r="3" spans="1:9" ht="20.25" thickBot="1" x14ac:dyDescent="0.3">
      <c r="A3" s="1"/>
      <c r="B3" s="217" t="s">
        <v>47</v>
      </c>
      <c r="C3" s="218"/>
      <c r="D3" s="1"/>
      <c r="F3" s="208" t="s">
        <v>67</v>
      </c>
      <c r="G3" s="208"/>
      <c r="H3" s="147">
        <v>6734114</v>
      </c>
      <c r="I3" s="148" t="s">
        <v>93</v>
      </c>
    </row>
    <row r="4" spans="1:9" x14ac:dyDescent="0.2">
      <c r="A4" s="1"/>
      <c r="B4" s="38">
        <v>1</v>
      </c>
      <c r="C4" s="41"/>
      <c r="D4" s="1"/>
      <c r="F4" s="208" t="s">
        <v>68</v>
      </c>
      <c r="G4" s="208"/>
      <c r="H4" s="147">
        <v>133700</v>
      </c>
      <c r="I4" s="148" t="s">
        <v>83</v>
      </c>
    </row>
    <row r="5" spans="1:9" x14ac:dyDescent="0.2">
      <c r="A5" s="1"/>
      <c r="B5" s="39">
        <f t="shared" ref="B5:B28" si="0">B4+1</f>
        <v>2</v>
      </c>
      <c r="C5" s="40"/>
      <c r="D5" s="1"/>
      <c r="F5" s="212" t="s">
        <v>69</v>
      </c>
      <c r="G5" s="213"/>
      <c r="H5" s="147">
        <v>98548</v>
      </c>
      <c r="I5" s="148" t="s">
        <v>84</v>
      </c>
    </row>
    <row r="6" spans="1:9" x14ac:dyDescent="0.2">
      <c r="A6" s="1"/>
      <c r="B6" s="39">
        <f t="shared" si="0"/>
        <v>3</v>
      </c>
      <c r="C6" s="40"/>
      <c r="D6" s="1"/>
      <c r="F6" s="212" t="s">
        <v>70</v>
      </c>
      <c r="G6" s="213"/>
      <c r="H6" s="147">
        <v>278478</v>
      </c>
      <c r="I6" s="148" t="s">
        <v>85</v>
      </c>
    </row>
    <row r="7" spans="1:9" x14ac:dyDescent="0.2">
      <c r="A7" s="1"/>
      <c r="B7" s="39">
        <f t="shared" si="0"/>
        <v>4</v>
      </c>
      <c r="C7" s="40"/>
      <c r="D7" s="1"/>
      <c r="F7" s="208" t="s">
        <v>71</v>
      </c>
      <c r="G7" s="208"/>
      <c r="H7" s="147">
        <v>15954</v>
      </c>
      <c r="I7" s="148" t="s">
        <v>87</v>
      </c>
    </row>
    <row r="8" spans="1:9" x14ac:dyDescent="0.2">
      <c r="A8" s="1"/>
      <c r="B8" s="39">
        <f t="shared" si="0"/>
        <v>5</v>
      </c>
      <c r="C8" s="40"/>
      <c r="D8" s="1"/>
      <c r="F8" s="208" t="s">
        <v>72</v>
      </c>
      <c r="G8" s="208"/>
      <c r="H8" s="147">
        <v>27569</v>
      </c>
      <c r="I8" s="148" t="s">
        <v>12</v>
      </c>
    </row>
    <row r="9" spans="1:9" x14ac:dyDescent="0.2">
      <c r="A9" s="1"/>
      <c r="B9" s="39">
        <f t="shared" si="0"/>
        <v>6</v>
      </c>
      <c r="C9" s="40"/>
      <c r="D9" s="1"/>
      <c r="F9" s="208" t="s">
        <v>73</v>
      </c>
      <c r="G9" s="208"/>
      <c r="H9" s="147">
        <v>34048</v>
      </c>
      <c r="I9" s="148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08" t="s">
        <v>86</v>
      </c>
      <c r="G10" s="208"/>
      <c r="H10" s="147">
        <v>82880</v>
      </c>
      <c r="I10" s="148" t="s">
        <v>88</v>
      </c>
    </row>
    <row r="11" spans="1:9" x14ac:dyDescent="0.2">
      <c r="A11" s="1"/>
      <c r="B11" s="39">
        <f t="shared" si="0"/>
        <v>8</v>
      </c>
      <c r="C11" s="40"/>
      <c r="D11" s="1"/>
      <c r="F11" s="209" t="s">
        <v>14</v>
      </c>
      <c r="G11" s="209"/>
      <c r="H11" s="149">
        <f>SUM(H3:H10)</f>
        <v>7405291</v>
      </c>
    </row>
    <row r="12" spans="1:9" x14ac:dyDescent="0.2">
      <c r="A12" s="1"/>
      <c r="B12" s="39">
        <f t="shared" si="0"/>
        <v>9</v>
      </c>
      <c r="C12" s="40"/>
      <c r="D12" s="1"/>
      <c r="H12" s="150"/>
    </row>
    <row r="13" spans="1:9" x14ac:dyDescent="0.2">
      <c r="A13" s="1"/>
      <c r="B13" s="39">
        <f t="shared" si="0"/>
        <v>10</v>
      </c>
      <c r="C13" s="40"/>
      <c r="D13" s="1"/>
      <c r="F13" s="214" t="s">
        <v>95</v>
      </c>
      <c r="G13" s="214"/>
      <c r="H13" s="214"/>
    </row>
    <row r="14" spans="1:9" x14ac:dyDescent="0.2">
      <c r="A14" s="1"/>
      <c r="B14" s="39">
        <f t="shared" si="0"/>
        <v>11</v>
      </c>
      <c r="C14" s="40"/>
      <c r="D14" s="1"/>
      <c r="F14" s="211"/>
      <c r="G14" s="211"/>
      <c r="H14" s="145" t="s">
        <v>14</v>
      </c>
      <c r="I14" s="146" t="s">
        <v>66</v>
      </c>
    </row>
    <row r="15" spans="1:9" x14ac:dyDescent="0.2">
      <c r="A15" s="1"/>
      <c r="B15" s="39">
        <f t="shared" si="0"/>
        <v>12</v>
      </c>
      <c r="C15" s="40"/>
      <c r="D15" s="1"/>
      <c r="F15" s="219" t="s">
        <v>74</v>
      </c>
      <c r="G15" s="219"/>
      <c r="H15" s="151">
        <v>105824</v>
      </c>
      <c r="I15" s="152" t="s">
        <v>90</v>
      </c>
    </row>
    <row r="16" spans="1:9" x14ac:dyDescent="0.2">
      <c r="A16" s="1"/>
      <c r="B16" s="39">
        <f t="shared" si="0"/>
        <v>13</v>
      </c>
      <c r="C16" s="40"/>
      <c r="D16" s="1"/>
      <c r="F16" s="219" t="s">
        <v>75</v>
      </c>
      <c r="G16" s="219"/>
      <c r="H16" s="151">
        <v>2345</v>
      </c>
      <c r="I16" s="152" t="s">
        <v>89</v>
      </c>
    </row>
    <row r="17" spans="1:9" x14ac:dyDescent="0.2">
      <c r="A17" s="1"/>
      <c r="B17" s="39">
        <f t="shared" si="0"/>
        <v>14</v>
      </c>
      <c r="C17" s="40"/>
      <c r="D17" s="1"/>
      <c r="F17" s="209" t="s">
        <v>14</v>
      </c>
      <c r="G17" s="209"/>
      <c r="H17" s="149">
        <f>SUM(H15:H16)</f>
        <v>108169</v>
      </c>
    </row>
    <row r="18" spans="1:9" x14ac:dyDescent="0.2">
      <c r="A18" s="1"/>
      <c r="B18" s="39">
        <f t="shared" si="0"/>
        <v>15</v>
      </c>
      <c r="C18" s="40"/>
      <c r="D18" s="1"/>
      <c r="F18" s="154"/>
      <c r="G18" s="154"/>
      <c r="H18" s="155"/>
    </row>
    <row r="19" spans="1:9" x14ac:dyDescent="0.2">
      <c r="A19" s="1"/>
      <c r="B19" s="39">
        <f t="shared" si="0"/>
        <v>16</v>
      </c>
      <c r="C19" s="40"/>
      <c r="D19" s="1"/>
      <c r="F19" s="214" t="s">
        <v>98</v>
      </c>
      <c r="G19" s="214"/>
      <c r="H19" s="214"/>
    </row>
    <row r="20" spans="1:9" x14ac:dyDescent="0.2">
      <c r="A20" s="1"/>
      <c r="B20" s="39">
        <f t="shared" si="0"/>
        <v>17</v>
      </c>
      <c r="C20" s="40"/>
      <c r="D20" s="1"/>
      <c r="F20" s="211"/>
      <c r="G20" s="211"/>
      <c r="H20" s="145" t="s">
        <v>14</v>
      </c>
      <c r="I20" s="146" t="s">
        <v>66</v>
      </c>
    </row>
    <row r="21" spans="1:9" x14ac:dyDescent="0.2">
      <c r="A21" s="1"/>
      <c r="B21" s="39">
        <f t="shared" si="0"/>
        <v>18</v>
      </c>
      <c r="C21" s="40"/>
      <c r="D21" s="1"/>
      <c r="F21" s="219" t="s">
        <v>99</v>
      </c>
      <c r="G21" s="219"/>
      <c r="H21" s="151">
        <v>67000</v>
      </c>
      <c r="I21" s="152"/>
    </row>
    <row r="22" spans="1:9" x14ac:dyDescent="0.2">
      <c r="A22" s="1"/>
      <c r="B22" s="39">
        <f t="shared" si="0"/>
        <v>19</v>
      </c>
      <c r="C22" s="40"/>
      <c r="D22" s="1"/>
      <c r="F22" s="220" t="s">
        <v>100</v>
      </c>
      <c r="G22" s="221"/>
      <c r="H22" s="151">
        <v>47000</v>
      </c>
      <c r="I22" s="152"/>
    </row>
    <row r="23" spans="1:9" x14ac:dyDescent="0.2">
      <c r="A23" s="1"/>
      <c r="B23" s="39">
        <f t="shared" si="0"/>
        <v>20</v>
      </c>
      <c r="C23" s="40"/>
      <c r="D23" s="1"/>
      <c r="F23" s="219" t="s">
        <v>98</v>
      </c>
      <c r="G23" s="219"/>
      <c r="H23" s="151">
        <v>110050</v>
      </c>
      <c r="I23" s="152" t="s">
        <v>101</v>
      </c>
    </row>
    <row r="24" spans="1:9" x14ac:dyDescent="0.2">
      <c r="A24" s="1"/>
      <c r="B24" s="39">
        <f t="shared" si="0"/>
        <v>21</v>
      </c>
      <c r="C24" s="40"/>
      <c r="D24" s="1"/>
      <c r="F24" s="209" t="s">
        <v>14</v>
      </c>
      <c r="G24" s="209"/>
      <c r="H24" s="149">
        <f>SUM(H21:H23)</f>
        <v>224050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4" t="s">
        <v>96</v>
      </c>
      <c r="G26" s="214"/>
      <c r="H26" s="214"/>
      <c r="I26" s="214"/>
    </row>
    <row r="27" spans="1:9" x14ac:dyDescent="0.2">
      <c r="A27" s="1"/>
      <c r="B27" s="39">
        <f t="shared" si="0"/>
        <v>24</v>
      </c>
      <c r="C27" s="40"/>
      <c r="D27" s="1"/>
      <c r="F27" s="211"/>
      <c r="G27" s="211"/>
      <c r="H27" s="145" t="s">
        <v>14</v>
      </c>
      <c r="I27" s="146" t="s">
        <v>66</v>
      </c>
    </row>
    <row r="28" spans="1:9" x14ac:dyDescent="0.2">
      <c r="A28" s="1"/>
      <c r="B28" s="39">
        <f t="shared" si="0"/>
        <v>25</v>
      </c>
      <c r="C28" s="40"/>
      <c r="D28" s="1"/>
      <c r="F28" s="208" t="s">
        <v>76</v>
      </c>
      <c r="G28" s="208"/>
      <c r="H28" s="147">
        <v>0</v>
      </c>
      <c r="I28" s="148"/>
    </row>
    <row r="29" spans="1:9" x14ac:dyDescent="0.2">
      <c r="A29" s="1"/>
      <c r="B29" s="1"/>
      <c r="C29" s="1"/>
      <c r="D29" s="1"/>
      <c r="F29" s="209" t="s">
        <v>14</v>
      </c>
      <c r="G29" s="209"/>
      <c r="H29" s="149"/>
      <c r="I29" s="3"/>
    </row>
    <row r="30" spans="1:9" x14ac:dyDescent="0.2">
      <c r="H30" s="144"/>
    </row>
    <row r="31" spans="1:9" x14ac:dyDescent="0.2">
      <c r="F31" s="214" t="s">
        <v>97</v>
      </c>
      <c r="G31" s="214"/>
      <c r="H31" s="214"/>
      <c r="I31" s="214"/>
    </row>
    <row r="32" spans="1:9" x14ac:dyDescent="0.2">
      <c r="F32" s="211"/>
      <c r="G32" s="211"/>
      <c r="H32" s="153" t="s">
        <v>14</v>
      </c>
      <c r="I32" s="148" t="s">
        <v>66</v>
      </c>
    </row>
    <row r="33" spans="6:9" x14ac:dyDescent="0.2">
      <c r="F33" s="208" t="s">
        <v>77</v>
      </c>
      <c r="G33" s="208"/>
      <c r="H33" s="147">
        <v>34000</v>
      </c>
      <c r="I33" s="148" t="s">
        <v>78</v>
      </c>
    </row>
    <row r="34" spans="6:9" x14ac:dyDescent="0.2">
      <c r="F34" s="212" t="s">
        <v>79</v>
      </c>
      <c r="G34" s="213"/>
      <c r="H34" s="147">
        <v>135000</v>
      </c>
      <c r="I34" s="148" t="s">
        <v>91</v>
      </c>
    </row>
    <row r="35" spans="6:9" x14ac:dyDescent="0.2">
      <c r="F35" s="208" t="s">
        <v>80</v>
      </c>
      <c r="G35" s="208"/>
      <c r="H35" s="147">
        <v>21808</v>
      </c>
      <c r="I35" s="148" t="s">
        <v>81</v>
      </c>
    </row>
    <row r="36" spans="6:9" x14ac:dyDescent="0.2">
      <c r="F36" s="208" t="s">
        <v>82</v>
      </c>
      <c r="G36" s="208"/>
      <c r="H36" s="147">
        <v>1139621</v>
      </c>
      <c r="I36" s="148" t="s">
        <v>92</v>
      </c>
    </row>
    <row r="37" spans="6:9" x14ac:dyDescent="0.2">
      <c r="F37" s="209" t="s">
        <v>14</v>
      </c>
      <c r="G37" s="209"/>
      <c r="H37" s="149">
        <f>SUM(H33:H36)</f>
        <v>1330429</v>
      </c>
      <c r="I37" s="3"/>
    </row>
  </sheetData>
  <mergeCells count="35">
    <mergeCell ref="B2:C2"/>
    <mergeCell ref="B3:C3"/>
    <mergeCell ref="F26:I26"/>
    <mergeCell ref="F27:G27"/>
    <mergeCell ref="F28:G28"/>
    <mergeCell ref="F14:G14"/>
    <mergeCell ref="F15:G15"/>
    <mergeCell ref="F16:G16"/>
    <mergeCell ref="F17:G17"/>
    <mergeCell ref="F20:G20"/>
    <mergeCell ref="F21:G21"/>
    <mergeCell ref="F23:G23"/>
    <mergeCell ref="F24:G24"/>
    <mergeCell ref="F22:G22"/>
    <mergeCell ref="F29:G29"/>
    <mergeCell ref="F31:I31"/>
    <mergeCell ref="F32:G32"/>
    <mergeCell ref="F33:G33"/>
    <mergeCell ref="F34:G34"/>
    <mergeCell ref="F35:G35"/>
    <mergeCell ref="F36:G36"/>
    <mergeCell ref="F37:G3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3:H13"/>
    <mergeCell ref="F19:H19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C28" sqref="C28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57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8"/>
      <c r="D5" s="176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66"/>
      <c r="P5" s="168"/>
      <c r="Q5" s="170"/>
      <c r="R5" s="1"/>
    </row>
    <row r="6" spans="1:18" s="3" customFormat="1" ht="9.9499999999999993" customHeight="1" thickBot="1" x14ac:dyDescent="0.25">
      <c r="A6" s="4"/>
      <c r="B6" s="9"/>
      <c r="C6" s="169"/>
      <c r="D6" s="177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67"/>
      <c r="P6" s="169"/>
      <c r="Q6" s="171"/>
      <c r="R6" s="4"/>
    </row>
    <row r="7" spans="1:18" x14ac:dyDescent="0.2">
      <c r="A7" s="1"/>
      <c r="B7" s="12" t="s">
        <v>62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7817840</v>
      </c>
      <c r="D21" s="74">
        <f t="shared" ref="D21:O21" si="0">SUM(D7:D20)</f>
        <v>699928</v>
      </c>
      <c r="E21" s="74">
        <f t="shared" si="0"/>
        <v>688184</v>
      </c>
      <c r="F21" s="74">
        <f t="shared" si="0"/>
        <v>791050</v>
      </c>
      <c r="G21" s="74">
        <f t="shared" si="0"/>
        <v>578899</v>
      </c>
      <c r="H21" s="74">
        <f t="shared" si="0"/>
        <v>604052</v>
      </c>
      <c r="I21" s="74">
        <f t="shared" si="0"/>
        <v>629797</v>
      </c>
      <c r="J21" s="74">
        <f t="shared" si="0"/>
        <v>571481</v>
      </c>
      <c r="K21" s="74">
        <f t="shared" si="0"/>
        <v>775186</v>
      </c>
      <c r="L21" s="74">
        <f t="shared" si="0"/>
        <v>646596</v>
      </c>
      <c r="M21" s="74">
        <f t="shared" si="0"/>
        <v>615637</v>
      </c>
      <c r="N21" s="74">
        <f t="shared" si="0"/>
        <v>639012</v>
      </c>
      <c r="O21" s="75">
        <f t="shared" si="0"/>
        <v>578018</v>
      </c>
      <c r="P21" s="73">
        <f>SUM(D21:O21)</f>
        <v>7817840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58"/>
      <c r="D24" s="17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4"/>
      <c r="P24" s="158"/>
      <c r="Q24" s="160"/>
      <c r="R24" s="1"/>
    </row>
    <row r="25" spans="1:18" ht="9.9499999999999993" customHeight="1" thickBot="1" x14ac:dyDescent="0.25">
      <c r="A25" s="1"/>
      <c r="B25" s="6"/>
      <c r="C25" s="159"/>
      <c r="D25" s="17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5"/>
      <c r="P25" s="159"/>
      <c r="Q25" s="161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31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32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19845</v>
      </c>
      <c r="D39" s="77">
        <f t="shared" ref="D39:P39" si="2">D21-D37</f>
        <v>53943</v>
      </c>
      <c r="E39" s="77">
        <f t="shared" si="2"/>
        <v>-27958</v>
      </c>
      <c r="F39" s="77">
        <f t="shared" si="2"/>
        <v>158554</v>
      </c>
      <c r="G39" s="77">
        <f t="shared" si="2"/>
        <v>-53597</v>
      </c>
      <c r="H39" s="77">
        <f t="shared" si="2"/>
        <v>-103444</v>
      </c>
      <c r="I39" s="77">
        <f t="shared" si="2"/>
        <v>-2699</v>
      </c>
      <c r="J39" s="77">
        <f t="shared" si="2"/>
        <v>-71919</v>
      </c>
      <c r="K39" s="77">
        <f t="shared" si="2"/>
        <v>142690</v>
      </c>
      <c r="L39" s="77">
        <f t="shared" si="2"/>
        <v>14100</v>
      </c>
      <c r="M39" s="77">
        <f t="shared" si="2"/>
        <v>-31859</v>
      </c>
      <c r="N39" s="77">
        <f t="shared" si="2"/>
        <v>-3484</v>
      </c>
      <c r="O39" s="77">
        <f t="shared" si="2"/>
        <v>-54482</v>
      </c>
      <c r="P39" s="77">
        <f t="shared" si="2"/>
        <v>19845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544353</v>
      </c>
      <c r="F41" s="85">
        <f t="shared" ref="F41:O41" si="3">E41+E39</f>
        <v>516395</v>
      </c>
      <c r="G41" s="85">
        <f t="shared" si="3"/>
        <v>674949</v>
      </c>
      <c r="H41" s="85">
        <f t="shared" si="3"/>
        <v>621352</v>
      </c>
      <c r="I41" s="85">
        <f t="shared" si="3"/>
        <v>517908</v>
      </c>
      <c r="J41" s="85">
        <f t="shared" si="3"/>
        <v>515209</v>
      </c>
      <c r="K41" s="85">
        <f t="shared" si="3"/>
        <v>443290</v>
      </c>
      <c r="L41" s="85">
        <f t="shared" si="3"/>
        <v>585980</v>
      </c>
      <c r="M41" s="85">
        <f t="shared" si="3"/>
        <v>600080</v>
      </c>
      <c r="N41" s="85">
        <f t="shared" si="3"/>
        <v>568221</v>
      </c>
      <c r="O41" s="85">
        <f t="shared" si="3"/>
        <v>564737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510255</v>
      </c>
      <c r="D43" s="77">
        <f t="shared" ref="D43:O43" si="4">D41+D39</f>
        <v>544353</v>
      </c>
      <c r="E43" s="77">
        <f t="shared" si="4"/>
        <v>516395</v>
      </c>
      <c r="F43" s="77">
        <f t="shared" si="4"/>
        <v>674949</v>
      </c>
      <c r="G43" s="77">
        <f t="shared" si="4"/>
        <v>621352</v>
      </c>
      <c r="H43" s="77">
        <f t="shared" si="4"/>
        <v>517908</v>
      </c>
      <c r="I43" s="77">
        <f t="shared" si="4"/>
        <v>515209</v>
      </c>
      <c r="J43" s="77">
        <f t="shared" si="4"/>
        <v>443290</v>
      </c>
      <c r="K43" s="77">
        <f t="shared" si="4"/>
        <v>585980</v>
      </c>
      <c r="L43" s="77">
        <f t="shared" si="4"/>
        <v>600080</v>
      </c>
      <c r="M43" s="77">
        <f t="shared" si="4"/>
        <v>568221</v>
      </c>
      <c r="N43" s="77">
        <f t="shared" si="4"/>
        <v>564737</v>
      </c>
      <c r="O43" s="77">
        <f t="shared" si="4"/>
        <v>510255</v>
      </c>
      <c r="P43" s="77">
        <f>O43</f>
        <v>510255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56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8"/>
      <c r="D5" s="176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66"/>
      <c r="P5" s="168"/>
      <c r="Q5" s="170"/>
      <c r="R5" s="1"/>
    </row>
    <row r="6" spans="1:18" s="3" customFormat="1" ht="9.9499999999999993" customHeight="1" thickBot="1" x14ac:dyDescent="0.25">
      <c r="A6" s="4"/>
      <c r="B6" s="9"/>
      <c r="C6" s="169"/>
      <c r="D6" s="177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67"/>
      <c r="P6" s="169"/>
      <c r="Q6" s="171"/>
      <c r="R6" s="4"/>
    </row>
    <row r="7" spans="1:18" x14ac:dyDescent="0.2">
      <c r="A7" s="1"/>
      <c r="B7" s="12" t="s">
        <v>62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7817840</v>
      </c>
      <c r="D21" s="74">
        <f t="shared" ref="D21:O21" si="0">SUM(D7:D20)</f>
        <v>699928</v>
      </c>
      <c r="E21" s="74">
        <f t="shared" si="0"/>
        <v>688184</v>
      </c>
      <c r="F21" s="74">
        <f t="shared" si="0"/>
        <v>791050</v>
      </c>
      <c r="G21" s="74">
        <f t="shared" si="0"/>
        <v>578899</v>
      </c>
      <c r="H21" s="74">
        <f t="shared" si="0"/>
        <v>604052</v>
      </c>
      <c r="I21" s="74">
        <f t="shared" si="0"/>
        <v>629797</v>
      </c>
      <c r="J21" s="74">
        <f t="shared" si="0"/>
        <v>571481</v>
      </c>
      <c r="K21" s="74">
        <f t="shared" si="0"/>
        <v>775186</v>
      </c>
      <c r="L21" s="74">
        <f t="shared" si="0"/>
        <v>646596</v>
      </c>
      <c r="M21" s="74">
        <f t="shared" si="0"/>
        <v>615637</v>
      </c>
      <c r="N21" s="74">
        <f t="shared" si="0"/>
        <v>639012</v>
      </c>
      <c r="O21" s="75">
        <f t="shared" si="0"/>
        <v>578018</v>
      </c>
      <c r="P21" s="73">
        <f>SUM(D21:O21)</f>
        <v>7817840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58"/>
      <c r="D24" s="17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4"/>
      <c r="P24" s="158"/>
      <c r="Q24" s="160"/>
      <c r="R24" s="1"/>
    </row>
    <row r="25" spans="1:18" ht="9.9499999999999993" customHeight="1" thickBot="1" x14ac:dyDescent="0.25">
      <c r="A25" s="1"/>
      <c r="B25" s="6"/>
      <c r="C25" s="159"/>
      <c r="D25" s="17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5"/>
      <c r="P25" s="159"/>
      <c r="Q25" s="161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31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32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19845</v>
      </c>
      <c r="D39" s="77">
        <f t="shared" ref="D39:P39" si="2">D21-D37</f>
        <v>53943</v>
      </c>
      <c r="E39" s="77">
        <f t="shared" si="2"/>
        <v>-27958</v>
      </c>
      <c r="F39" s="77">
        <f t="shared" si="2"/>
        <v>158554</v>
      </c>
      <c r="G39" s="77">
        <f t="shared" si="2"/>
        <v>-53597</v>
      </c>
      <c r="H39" s="77">
        <f t="shared" si="2"/>
        <v>-103444</v>
      </c>
      <c r="I39" s="77">
        <f t="shared" si="2"/>
        <v>-2699</v>
      </c>
      <c r="J39" s="77">
        <f t="shared" si="2"/>
        <v>-71919</v>
      </c>
      <c r="K39" s="77">
        <f t="shared" si="2"/>
        <v>142690</v>
      </c>
      <c r="L39" s="77">
        <f t="shared" si="2"/>
        <v>14100</v>
      </c>
      <c r="M39" s="77">
        <f t="shared" si="2"/>
        <v>-31859</v>
      </c>
      <c r="N39" s="77">
        <f t="shared" si="2"/>
        <v>-3484</v>
      </c>
      <c r="O39" s="77">
        <f t="shared" si="2"/>
        <v>-54482</v>
      </c>
      <c r="P39" s="77">
        <f t="shared" si="2"/>
        <v>19845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544353</v>
      </c>
      <c r="F41" s="85">
        <f t="shared" ref="F41:O41" si="3">E41+E39</f>
        <v>516395</v>
      </c>
      <c r="G41" s="85">
        <f t="shared" si="3"/>
        <v>674949</v>
      </c>
      <c r="H41" s="85">
        <f t="shared" si="3"/>
        <v>621352</v>
      </c>
      <c r="I41" s="85">
        <f t="shared" si="3"/>
        <v>517908</v>
      </c>
      <c r="J41" s="85">
        <f t="shared" si="3"/>
        <v>515209</v>
      </c>
      <c r="K41" s="85">
        <f t="shared" si="3"/>
        <v>443290</v>
      </c>
      <c r="L41" s="85">
        <f t="shared" si="3"/>
        <v>585980</v>
      </c>
      <c r="M41" s="85">
        <f t="shared" si="3"/>
        <v>600080</v>
      </c>
      <c r="N41" s="85">
        <f t="shared" si="3"/>
        <v>568221</v>
      </c>
      <c r="O41" s="85">
        <f t="shared" si="3"/>
        <v>564737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510255</v>
      </c>
      <c r="D43" s="77">
        <f t="shared" ref="D43:O43" si="4">D41+D39</f>
        <v>544353</v>
      </c>
      <c r="E43" s="77">
        <f t="shared" si="4"/>
        <v>516395</v>
      </c>
      <c r="F43" s="77">
        <f t="shared" si="4"/>
        <v>674949</v>
      </c>
      <c r="G43" s="77">
        <f t="shared" si="4"/>
        <v>621352</v>
      </c>
      <c r="H43" s="77">
        <f t="shared" si="4"/>
        <v>517908</v>
      </c>
      <c r="I43" s="77">
        <f t="shared" si="4"/>
        <v>515209</v>
      </c>
      <c r="J43" s="77">
        <f t="shared" si="4"/>
        <v>443290</v>
      </c>
      <c r="K43" s="77">
        <f t="shared" si="4"/>
        <v>585980</v>
      </c>
      <c r="L43" s="77">
        <f t="shared" si="4"/>
        <v>600080</v>
      </c>
      <c r="M43" s="77">
        <f t="shared" si="4"/>
        <v>568221</v>
      </c>
      <c r="N43" s="77">
        <f t="shared" si="4"/>
        <v>564737</v>
      </c>
      <c r="O43" s="77">
        <f t="shared" si="4"/>
        <v>510255</v>
      </c>
      <c r="P43" s="77">
        <f>O43</f>
        <v>510255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 - Sept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2021-05-20T13:03:34Z</cp:lastPrinted>
  <dcterms:created xsi:type="dcterms:W3CDTF">2018-10-18T12:28:19Z</dcterms:created>
  <dcterms:modified xsi:type="dcterms:W3CDTF">2021-08-10T09:32:03Z</dcterms:modified>
</cp:coreProperties>
</file>