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udget 16-17\"/>
    </mc:Choice>
  </mc:AlternateContent>
  <bookViews>
    <workbookView xWindow="120" yWindow="255" windowWidth="19035" windowHeight="11640" activeTab="4"/>
  </bookViews>
  <sheets>
    <sheet name="Guide" sheetId="1" r:id="rId1"/>
    <sheet name="Notes" sheetId="2" r:id="rId2"/>
    <sheet name="Summary plus capital" sheetId="3" r:id="rId3"/>
    <sheet name="Income" sheetId="4" r:id="rId4"/>
    <sheet name="Expenditure" sheetId="5" r:id="rId5"/>
    <sheet name="Capital" sheetId="9" r:id="rId6"/>
    <sheet name="Pupil Numbers and Pupil Premium" sheetId="6" r:id="rId7"/>
    <sheet name="High Needs" sheetId="7" r:id="rId8"/>
    <sheet name="staffing summary" sheetId="8" r:id="rId9"/>
  </sheets>
  <externalReferences>
    <externalReference r:id="rId10"/>
  </externalReferences>
  <definedNames>
    <definedName name="_xlnm.Print_Area" localSheetId="5">Capital!$A$1:$M$39</definedName>
    <definedName name="_xlnm.Print_Area" localSheetId="4">Expenditure!$A$1:$J$92</definedName>
    <definedName name="_xlnm.Print_Area" localSheetId="7">'High Needs'!$A$1:$AK$115</definedName>
    <definedName name="_xlnm.Print_Area" localSheetId="1">Notes!$A$1:$D$107</definedName>
    <definedName name="_xlnm.Print_Area" localSheetId="6">'Pupil Numbers and Pupil Premium'!$A$1:$I$45</definedName>
    <definedName name="_xlnm.Print_Area" localSheetId="2">'Summary plus capital'!$B$1:$I$133</definedName>
    <definedName name="senrate">[1]SEN!$D$116:$D$118</definedName>
    <definedName name="senratespring">[1]SEN!$E$121:$E$123</definedName>
  </definedNames>
  <calcPr calcId="152511"/>
</workbook>
</file>

<file path=xl/calcChain.xml><?xml version="1.0" encoding="utf-8"?>
<calcChain xmlns="http://schemas.openxmlformats.org/spreadsheetml/2006/main">
  <c r="D26" i="5" l="1"/>
  <c r="H8" i="5" l="1"/>
  <c r="G8" i="5"/>
  <c r="F8" i="5"/>
  <c r="E8" i="5"/>
  <c r="D8" i="5"/>
  <c r="H10" i="4"/>
  <c r="G10" i="4"/>
  <c r="F10" i="4"/>
  <c r="E10" i="4"/>
  <c r="E46" i="5" l="1"/>
  <c r="B83" i="3"/>
  <c r="C126" i="3" l="1"/>
  <c r="D126" i="3"/>
  <c r="C127" i="3"/>
  <c r="D127" i="3"/>
  <c r="C128" i="3"/>
  <c r="D128" i="3"/>
  <c r="C130" i="3"/>
  <c r="D130" i="3"/>
  <c r="C131" i="3"/>
  <c r="D61" i="5" l="1"/>
  <c r="H20" i="5"/>
  <c r="G20" i="5"/>
  <c r="H16" i="5"/>
  <c r="G16" i="5"/>
  <c r="H14" i="5"/>
  <c r="G14" i="5"/>
  <c r="G12" i="5" l="1"/>
  <c r="G39" i="4"/>
  <c r="F51" i="5" l="1"/>
  <c r="G51" i="5"/>
  <c r="H51" i="5"/>
  <c r="E51" i="5"/>
  <c r="D64" i="5"/>
  <c r="D60" i="5"/>
  <c r="D59" i="5"/>
  <c r="D41" i="5"/>
  <c r="F32" i="5"/>
  <c r="G32" i="5"/>
  <c r="H32" i="5"/>
  <c r="E32" i="5"/>
  <c r="F22" i="5"/>
  <c r="G22" i="5"/>
  <c r="H22" i="5"/>
  <c r="E22" i="5"/>
  <c r="F15" i="5"/>
  <c r="G15" i="5"/>
  <c r="H15" i="5"/>
  <c r="E15" i="5"/>
  <c r="F18" i="5"/>
  <c r="G18" i="5" s="1"/>
  <c r="H18" i="5" s="1"/>
  <c r="E18" i="5"/>
  <c r="F9" i="5"/>
  <c r="G9" i="5"/>
  <c r="H9" i="5"/>
  <c r="E9" i="5"/>
  <c r="G25" i="5" l="1"/>
  <c r="H25" i="5" s="1"/>
  <c r="F25" i="5"/>
  <c r="H28" i="5"/>
  <c r="G28" i="5"/>
  <c r="G24" i="5"/>
  <c r="H24" i="5"/>
  <c r="F24" i="5"/>
  <c r="E24" i="5"/>
  <c r="H21" i="5"/>
  <c r="G21" i="5"/>
  <c r="G17" i="5"/>
  <c r="H17" i="5" s="1"/>
  <c r="G13" i="5"/>
  <c r="H13" i="5" s="1"/>
  <c r="H12" i="5"/>
  <c r="E53" i="4" l="1"/>
  <c r="F53" i="4" s="1"/>
  <c r="G53" i="4" s="1"/>
  <c r="H53" i="4" s="1"/>
  <c r="E58" i="4"/>
  <c r="F58" i="4" s="1"/>
  <c r="G58" i="4" s="1"/>
  <c r="H58" i="4" s="1"/>
  <c r="E61" i="4"/>
  <c r="F61" i="4" s="1"/>
  <c r="G61" i="4" s="1"/>
  <c r="H61" i="4" s="1"/>
  <c r="E62" i="4"/>
  <c r="F62" i="4" s="1"/>
  <c r="G62" i="4" s="1"/>
  <c r="H62" i="4" s="1"/>
  <c r="D54" i="4"/>
  <c r="E54" i="4" s="1"/>
  <c r="F54" i="4" s="1"/>
  <c r="G54" i="4" s="1"/>
  <c r="H54" i="4" s="1"/>
  <c r="E55" i="4"/>
  <c r="F55" i="4" s="1"/>
  <c r="G55" i="4" s="1"/>
  <c r="H55" i="4" s="1"/>
  <c r="E56" i="4"/>
  <c r="F56" i="4" s="1"/>
  <c r="G56" i="4" s="1"/>
  <c r="H56" i="4" s="1"/>
  <c r="E57" i="4"/>
  <c r="F57" i="4" s="1"/>
  <c r="G57" i="4" s="1"/>
  <c r="H57" i="4" s="1"/>
  <c r="E59" i="4"/>
  <c r="F59" i="4" s="1"/>
  <c r="G59" i="4" s="1"/>
  <c r="H59" i="4" s="1"/>
  <c r="D60" i="4"/>
  <c r="E60" i="4" s="1"/>
  <c r="F60" i="4" s="1"/>
  <c r="G60" i="4" s="1"/>
  <c r="H60" i="4" s="1"/>
  <c r="D61" i="4"/>
  <c r="D62" i="4"/>
  <c r="E52" i="4"/>
  <c r="F52" i="4" s="1"/>
  <c r="G52" i="4" s="1"/>
  <c r="H52" i="4" s="1"/>
  <c r="E46" i="4"/>
  <c r="F46" i="4" s="1"/>
  <c r="G46" i="4" s="1"/>
  <c r="H46" i="4" s="1"/>
  <c r="D47" i="4"/>
  <c r="E47" i="4" s="1"/>
  <c r="F47" i="4" s="1"/>
  <c r="G47" i="4" s="1"/>
  <c r="H47" i="4" s="1"/>
  <c r="D46" i="4"/>
  <c r="D45" i="4"/>
  <c r="E45" i="4" s="1"/>
  <c r="F45" i="4" s="1"/>
  <c r="G45" i="4" s="1"/>
  <c r="H45" i="4" s="1"/>
  <c r="E41" i="4"/>
  <c r="F41" i="4" s="1"/>
  <c r="G41" i="4" s="1"/>
  <c r="H41" i="4" s="1"/>
  <c r="E40" i="4"/>
  <c r="F40" i="4"/>
  <c r="G40" i="4"/>
  <c r="H40" i="4" s="1"/>
  <c r="D40" i="4"/>
  <c r="D41" i="4"/>
  <c r="F34" i="4"/>
  <c r="G34" i="4" s="1"/>
  <c r="H34" i="4" s="1"/>
  <c r="D29" i="4"/>
  <c r="E29" i="4" s="1"/>
  <c r="F29" i="4" s="1"/>
  <c r="G29" i="4" s="1"/>
  <c r="H29" i="4" s="1"/>
  <c r="D30" i="4"/>
  <c r="E30" i="4" s="1"/>
  <c r="F30" i="4" s="1"/>
  <c r="G30" i="4" s="1"/>
  <c r="H30" i="4" s="1"/>
  <c r="D31" i="4"/>
  <c r="E31" i="4" s="1"/>
  <c r="F31" i="4" s="1"/>
  <c r="G31" i="4" s="1"/>
  <c r="H31" i="4" s="1"/>
  <c r="E32" i="4"/>
  <c r="F32" i="4" s="1"/>
  <c r="G32" i="4" s="1"/>
  <c r="H32" i="4" s="1"/>
  <c r="D33" i="4"/>
  <c r="E33" i="4" s="1"/>
  <c r="F33" i="4" s="1"/>
  <c r="G33" i="4" s="1"/>
  <c r="H33" i="4" s="1"/>
  <c r="E20" i="4"/>
  <c r="F20" i="4"/>
  <c r="G20" i="4" s="1"/>
  <c r="H20" i="4" s="1"/>
  <c r="E17" i="4"/>
  <c r="F17" i="4" s="1"/>
  <c r="G17" i="4" s="1"/>
  <c r="H17" i="4" s="1"/>
  <c r="D18" i="4"/>
  <c r="E18" i="4" s="1"/>
  <c r="F18" i="4" s="1"/>
  <c r="G18" i="4" s="1"/>
  <c r="H18" i="4" s="1"/>
  <c r="D19" i="4"/>
  <c r="E19" i="4" s="1"/>
  <c r="F19" i="4" s="1"/>
  <c r="G19" i="4" s="1"/>
  <c r="H19" i="4" s="1"/>
  <c r="D20" i="4"/>
  <c r="D21" i="4"/>
  <c r="E21" i="4" s="1"/>
  <c r="F21" i="4" s="1"/>
  <c r="G21" i="4" s="1"/>
  <c r="H21" i="4" s="1"/>
  <c r="F22" i="4"/>
  <c r="G22" i="4" s="1"/>
  <c r="H22" i="4" s="1"/>
  <c r="E23" i="4"/>
  <c r="F23" i="4" s="1"/>
  <c r="G23" i="4" s="1"/>
  <c r="H23" i="4" s="1"/>
  <c r="G24" i="4"/>
  <c r="H24" i="4" s="1"/>
  <c r="D11" i="4"/>
  <c r="E11" i="4" s="1"/>
  <c r="F11" i="4" s="1"/>
  <c r="G11" i="4" s="1"/>
  <c r="D12" i="4"/>
  <c r="E12" i="4" s="1"/>
  <c r="F12" i="4" s="1"/>
  <c r="G12" i="4" s="1"/>
  <c r="H12" i="4" s="1"/>
  <c r="D7" i="4"/>
  <c r="E27" i="5"/>
  <c r="F27" i="5" s="1"/>
  <c r="G27" i="5" s="1"/>
  <c r="H27" i="5" s="1"/>
  <c r="C18" i="3" l="1"/>
  <c r="D18" i="3"/>
  <c r="E18" i="3"/>
  <c r="F18" i="3"/>
  <c r="G18" i="3"/>
  <c r="H18" i="3"/>
  <c r="C19" i="3"/>
  <c r="D19" i="3"/>
  <c r="E19" i="3"/>
  <c r="F19" i="3"/>
  <c r="G19" i="3"/>
  <c r="H19" i="3"/>
  <c r="B18" i="3"/>
  <c r="B19" i="3"/>
  <c r="C50" i="3"/>
  <c r="C51" i="3"/>
  <c r="B50" i="3"/>
  <c r="B51" i="3"/>
  <c r="F26" i="5"/>
  <c r="G26" i="5" s="1"/>
  <c r="H26" i="5" s="1"/>
  <c r="H51" i="3" s="1"/>
  <c r="H50" i="3"/>
  <c r="G50" i="3" l="1"/>
  <c r="D51" i="3"/>
  <c r="G51" i="3"/>
  <c r="F51" i="3"/>
  <c r="E51" i="3"/>
  <c r="E50" i="3"/>
  <c r="D50" i="3"/>
  <c r="F50" i="3"/>
  <c r="D86" i="5"/>
  <c r="E86" i="5" s="1"/>
  <c r="F86" i="5" s="1"/>
  <c r="G86" i="5" s="1"/>
  <c r="H86" i="5" s="1"/>
  <c r="D80" i="5"/>
  <c r="E80" i="5" s="1"/>
  <c r="F80" i="5" s="1"/>
  <c r="G80" i="5" s="1"/>
  <c r="H80" i="5" s="1"/>
  <c r="D81" i="5"/>
  <c r="E81" i="5" s="1"/>
  <c r="F81" i="5" s="1"/>
  <c r="G81" i="5" s="1"/>
  <c r="H81" i="5" s="1"/>
  <c r="D82" i="5"/>
  <c r="E82" i="5" s="1"/>
  <c r="F82" i="5" s="1"/>
  <c r="G82" i="5" s="1"/>
  <c r="H82" i="5" s="1"/>
  <c r="D83" i="5"/>
  <c r="E83" i="5" s="1"/>
  <c r="F83" i="5" s="1"/>
  <c r="G83" i="5" s="1"/>
  <c r="H83" i="5" s="1"/>
  <c r="D84" i="5"/>
  <c r="E84" i="5" s="1"/>
  <c r="F84" i="5" s="1"/>
  <c r="G84" i="5" s="1"/>
  <c r="H84" i="5" s="1"/>
  <c r="D85" i="5"/>
  <c r="E85" i="5" s="1"/>
  <c r="F85" i="5" s="1"/>
  <c r="G85" i="5" s="1"/>
  <c r="H85" i="5" s="1"/>
  <c r="D79" i="5"/>
  <c r="E79" i="5" s="1"/>
  <c r="F79" i="5" s="1"/>
  <c r="G79" i="5" s="1"/>
  <c r="H79" i="5" s="1"/>
  <c r="D78" i="5"/>
  <c r="E78" i="5" s="1"/>
  <c r="F78" i="5" s="1"/>
  <c r="G78" i="5" s="1"/>
  <c r="H78" i="5" s="1"/>
  <c r="E75" i="5"/>
  <c r="F75" i="5" s="1"/>
  <c r="G75" i="5" s="1"/>
  <c r="H75" i="5" s="1"/>
  <c r="E74" i="5"/>
  <c r="F74" i="5" s="1"/>
  <c r="G74" i="5" s="1"/>
  <c r="H74" i="5" s="1"/>
  <c r="D72" i="5"/>
  <c r="E72" i="5" s="1"/>
  <c r="F72" i="5" s="1"/>
  <c r="G72" i="5" s="1"/>
  <c r="H72" i="5" s="1"/>
  <c r="D71" i="5"/>
  <c r="E71" i="5" s="1"/>
  <c r="F71" i="5" s="1"/>
  <c r="G71" i="5" s="1"/>
  <c r="H71" i="5" s="1"/>
  <c r="E70" i="5"/>
  <c r="F70" i="5" s="1"/>
  <c r="G70" i="5" s="1"/>
  <c r="H70" i="5" s="1"/>
  <c r="D68" i="5"/>
  <c r="E68" i="5" s="1"/>
  <c r="F68" i="5" s="1"/>
  <c r="G68" i="5" s="1"/>
  <c r="H68" i="5" s="1"/>
  <c r="D67" i="5"/>
  <c r="E67" i="5" s="1"/>
  <c r="F67" i="5" s="1"/>
  <c r="G67" i="5" s="1"/>
  <c r="H67" i="5" s="1"/>
  <c r="D66" i="5"/>
  <c r="E66" i="5" s="1"/>
  <c r="F66" i="5" s="1"/>
  <c r="G66" i="5" s="1"/>
  <c r="H66" i="5" s="1"/>
  <c r="E64" i="5"/>
  <c r="F64" i="5" s="1"/>
  <c r="G64" i="5" s="1"/>
  <c r="H64" i="5" s="1"/>
  <c r="E61" i="5"/>
  <c r="F61" i="5" s="1"/>
  <c r="G61" i="5" s="1"/>
  <c r="H61" i="5" s="1"/>
  <c r="E62" i="5"/>
  <c r="F62" i="5" s="1"/>
  <c r="G62" i="5" s="1"/>
  <c r="H62" i="5" s="1"/>
  <c r="E63" i="5"/>
  <c r="F63" i="5" s="1"/>
  <c r="G63" i="5" s="1"/>
  <c r="H63" i="5" s="1"/>
  <c r="E60" i="5"/>
  <c r="F60" i="5" s="1"/>
  <c r="G60" i="5" s="1"/>
  <c r="H60" i="5" s="1"/>
  <c r="E59" i="5"/>
  <c r="F59" i="5" s="1"/>
  <c r="G59" i="5" s="1"/>
  <c r="H59" i="5" s="1"/>
  <c r="D57" i="5"/>
  <c r="E57" i="5" s="1"/>
  <c r="F57" i="5" s="1"/>
  <c r="G57" i="5" s="1"/>
  <c r="H57" i="5" s="1"/>
  <c r="D48" i="5"/>
  <c r="E48" i="5" s="1"/>
  <c r="F48" i="5" s="1"/>
  <c r="G48" i="5" s="1"/>
  <c r="H48" i="5" s="1"/>
  <c r="E49" i="5"/>
  <c r="F49" i="5" s="1"/>
  <c r="G49" i="5" s="1"/>
  <c r="H49" i="5" s="1"/>
  <c r="E52" i="5"/>
  <c r="F52" i="5" s="1"/>
  <c r="G52" i="5" s="1"/>
  <c r="H52" i="5" s="1"/>
  <c r="E53" i="5"/>
  <c r="F53" i="5" s="1"/>
  <c r="G53" i="5" s="1"/>
  <c r="H53" i="5" s="1"/>
  <c r="E54" i="5"/>
  <c r="F54" i="5" s="1"/>
  <c r="G54" i="5" s="1"/>
  <c r="H54" i="5" s="1"/>
  <c r="D55" i="5"/>
  <c r="E55" i="5" s="1"/>
  <c r="F55" i="5" s="1"/>
  <c r="G55" i="5" s="1"/>
  <c r="H55" i="5" s="1"/>
  <c r="D56" i="5"/>
  <c r="E56" i="5" s="1"/>
  <c r="F56" i="5" s="1"/>
  <c r="G56" i="5" s="1"/>
  <c r="H56" i="5" s="1"/>
  <c r="D47" i="5"/>
  <c r="E47" i="5" s="1"/>
  <c r="F47" i="5" s="1"/>
  <c r="G47" i="5" s="1"/>
  <c r="H47" i="5" s="1"/>
  <c r="F46" i="5"/>
  <c r="G46" i="5" s="1"/>
  <c r="H46" i="5" s="1"/>
  <c r="E44" i="5"/>
  <c r="F44" i="5" s="1"/>
  <c r="G44" i="5" s="1"/>
  <c r="H44" i="5" s="1"/>
  <c r="E40" i="5"/>
  <c r="F40" i="5" s="1"/>
  <c r="G40" i="5" s="1"/>
  <c r="H40" i="5" s="1"/>
  <c r="E41" i="5"/>
  <c r="F41" i="5" s="1"/>
  <c r="G41" i="5" s="1"/>
  <c r="H41" i="5" s="1"/>
  <c r="E42" i="5"/>
  <c r="F42" i="5" s="1"/>
  <c r="G42" i="5" s="1"/>
  <c r="H42" i="5" s="1"/>
  <c r="D43" i="5"/>
  <c r="E43" i="5" s="1"/>
  <c r="F43" i="5" s="1"/>
  <c r="G43" i="5" s="1"/>
  <c r="H43" i="5" s="1"/>
  <c r="E39" i="5"/>
  <c r="F39" i="5" s="1"/>
  <c r="G39" i="5" s="1"/>
  <c r="H39" i="5" s="1"/>
  <c r="E38" i="5"/>
  <c r="F38" i="5" s="1"/>
  <c r="G38" i="5" s="1"/>
  <c r="H38" i="5" s="1"/>
  <c r="E36" i="5"/>
  <c r="F36" i="5" s="1"/>
  <c r="G36" i="5" s="1"/>
  <c r="H36" i="5" s="1"/>
  <c r="D33" i="5"/>
  <c r="E33" i="5" s="1"/>
  <c r="F33" i="5" s="1"/>
  <c r="G33" i="5" s="1"/>
  <c r="H33" i="5" s="1"/>
  <c r="E34" i="5"/>
  <c r="F34" i="5" s="1"/>
  <c r="G34" i="5" s="1"/>
  <c r="H34" i="5" s="1"/>
  <c r="E35" i="5"/>
  <c r="F35" i="5" s="1"/>
  <c r="G35" i="5" s="1"/>
  <c r="H35" i="5" s="1"/>
  <c r="E31" i="5"/>
  <c r="F31" i="5" s="1"/>
  <c r="G31" i="5" s="1"/>
  <c r="H31" i="5" s="1"/>
  <c r="D30" i="5"/>
  <c r="E30" i="5" s="1"/>
  <c r="F30" i="5" s="1"/>
  <c r="G30" i="5" s="1"/>
  <c r="H30" i="5" s="1"/>
  <c r="H34" i="3" l="1"/>
  <c r="G34" i="3"/>
  <c r="F34" i="3"/>
  <c r="E34" i="3"/>
  <c r="D34" i="3"/>
  <c r="C34" i="3"/>
  <c r="B34" i="3"/>
  <c r="B14" i="3"/>
  <c r="D43" i="6"/>
  <c r="E16" i="4" s="1"/>
  <c r="E14" i="3" s="1"/>
  <c r="E43" i="6"/>
  <c r="F16" i="4" s="1"/>
  <c r="F14" i="3" s="1"/>
  <c r="F43" i="6"/>
  <c r="G16" i="4" s="1"/>
  <c r="G14" i="3" s="1"/>
  <c r="G43" i="6"/>
  <c r="H16" i="4" s="1"/>
  <c r="H14" i="3" s="1"/>
  <c r="C43" i="6"/>
  <c r="C16" i="4" s="1"/>
  <c r="C14" i="3" s="1"/>
  <c r="D16" i="4" l="1"/>
  <c r="D14" i="3" s="1"/>
  <c r="AI114" i="7"/>
  <c r="AC114" i="7"/>
  <c r="W114" i="7"/>
  <c r="Q114" i="7"/>
  <c r="J114" i="7"/>
  <c r="B2" i="9" l="1"/>
  <c r="D118" i="3"/>
  <c r="C118" i="3"/>
  <c r="H36" i="9" l="1"/>
  <c r="E120" i="3" s="1"/>
  <c r="I36" i="9"/>
  <c r="F120" i="3" s="1"/>
  <c r="J36" i="9"/>
  <c r="G120" i="3" s="1"/>
  <c r="K36" i="9"/>
  <c r="H120" i="3" s="1"/>
  <c r="G36" i="9"/>
  <c r="D120" i="3" l="1"/>
  <c r="C120" i="3"/>
  <c r="K11" i="9"/>
  <c r="H119" i="3" s="1"/>
  <c r="J11" i="9"/>
  <c r="G119" i="3" s="1"/>
  <c r="I11" i="9"/>
  <c r="F119" i="3" s="1"/>
  <c r="H11" i="9"/>
  <c r="E119" i="3" s="1"/>
  <c r="G11" i="9"/>
  <c r="C119" i="3" s="1"/>
  <c r="D119" i="3" s="1"/>
  <c r="G16" i="9" l="1"/>
  <c r="G38" i="9" s="1"/>
  <c r="H7" i="9" s="1"/>
  <c r="E118" i="3" s="1"/>
  <c r="AJ15" i="7"/>
  <c r="AK15" i="7" s="1"/>
  <c r="AJ16" i="7"/>
  <c r="AK16" i="7" s="1"/>
  <c r="AJ17" i="7"/>
  <c r="AK17" i="7" s="1"/>
  <c r="AJ18" i="7"/>
  <c r="AK18" i="7" s="1"/>
  <c r="AJ19" i="7"/>
  <c r="AK19" i="7" s="1"/>
  <c r="AJ20" i="7"/>
  <c r="AK20" i="7" s="1"/>
  <c r="AJ21" i="7"/>
  <c r="AK21" i="7" s="1"/>
  <c r="AJ22" i="7"/>
  <c r="AK22" i="7" s="1"/>
  <c r="AJ23" i="7"/>
  <c r="AK23" i="7" s="1"/>
  <c r="AJ24" i="7"/>
  <c r="AK24" i="7" s="1"/>
  <c r="AJ25" i="7"/>
  <c r="AK25" i="7" s="1"/>
  <c r="AJ26" i="7"/>
  <c r="AK26" i="7" s="1"/>
  <c r="AJ27" i="7"/>
  <c r="AK27" i="7" s="1"/>
  <c r="AJ28" i="7"/>
  <c r="AK28" i="7" s="1"/>
  <c r="AJ29" i="7"/>
  <c r="AK29" i="7" s="1"/>
  <c r="AJ30" i="7"/>
  <c r="AK30" i="7" s="1"/>
  <c r="AJ31" i="7"/>
  <c r="AK31" i="7" s="1"/>
  <c r="AJ32" i="7"/>
  <c r="AK32" i="7" s="1"/>
  <c r="AJ33" i="7"/>
  <c r="AK33" i="7" s="1"/>
  <c r="AJ34" i="7"/>
  <c r="AK34" i="7" s="1"/>
  <c r="AJ35" i="7"/>
  <c r="AK35" i="7" s="1"/>
  <c r="AJ36" i="7"/>
  <c r="AK36" i="7" s="1"/>
  <c r="AJ37" i="7"/>
  <c r="AK37" i="7" s="1"/>
  <c r="AJ38" i="7"/>
  <c r="AK38" i="7" s="1"/>
  <c r="AJ39" i="7"/>
  <c r="AK39" i="7" s="1"/>
  <c r="AJ40" i="7"/>
  <c r="AK40" i="7" s="1"/>
  <c r="AJ41" i="7"/>
  <c r="AK41" i="7" s="1"/>
  <c r="AJ42" i="7"/>
  <c r="AK42" i="7" s="1"/>
  <c r="AJ43" i="7"/>
  <c r="AK43" i="7" s="1"/>
  <c r="AJ44" i="7"/>
  <c r="AK44" i="7" s="1"/>
  <c r="AJ45" i="7"/>
  <c r="AK45" i="7" s="1"/>
  <c r="AJ46" i="7"/>
  <c r="AK46" i="7" s="1"/>
  <c r="AJ47" i="7"/>
  <c r="AK47" i="7" s="1"/>
  <c r="AJ48" i="7"/>
  <c r="AK48" i="7" s="1"/>
  <c r="AJ49" i="7"/>
  <c r="AK49" i="7" s="1"/>
  <c r="AJ50" i="7"/>
  <c r="AK50" i="7" s="1"/>
  <c r="AJ51" i="7"/>
  <c r="AK51" i="7" s="1"/>
  <c r="AJ52" i="7"/>
  <c r="AK52" i="7" s="1"/>
  <c r="AJ53" i="7"/>
  <c r="AK53" i="7" s="1"/>
  <c r="AJ54" i="7"/>
  <c r="AK54" i="7" s="1"/>
  <c r="AJ55" i="7"/>
  <c r="AK55" i="7" s="1"/>
  <c r="AJ56" i="7"/>
  <c r="AK56" i="7" s="1"/>
  <c r="AJ57" i="7"/>
  <c r="AK57" i="7" s="1"/>
  <c r="AJ58" i="7"/>
  <c r="AK58" i="7" s="1"/>
  <c r="AJ59" i="7"/>
  <c r="AK59" i="7" s="1"/>
  <c r="AJ60" i="7"/>
  <c r="AK60" i="7" s="1"/>
  <c r="AJ61" i="7"/>
  <c r="AK61" i="7" s="1"/>
  <c r="AJ62" i="7"/>
  <c r="AK62" i="7" s="1"/>
  <c r="AJ63" i="7"/>
  <c r="AK63" i="7" s="1"/>
  <c r="AJ64" i="7"/>
  <c r="AK64" i="7" s="1"/>
  <c r="AJ65" i="7"/>
  <c r="AK65" i="7" s="1"/>
  <c r="AJ66" i="7"/>
  <c r="AK66" i="7" s="1"/>
  <c r="AJ67" i="7"/>
  <c r="AK67" i="7" s="1"/>
  <c r="AJ68" i="7"/>
  <c r="AK68" i="7" s="1"/>
  <c r="AJ69" i="7"/>
  <c r="AK69" i="7" s="1"/>
  <c r="AJ70" i="7"/>
  <c r="AK70" i="7" s="1"/>
  <c r="AJ71" i="7"/>
  <c r="AK71" i="7" s="1"/>
  <c r="AJ72" i="7"/>
  <c r="AK72" i="7" s="1"/>
  <c r="AJ73" i="7"/>
  <c r="AK73" i="7" s="1"/>
  <c r="AJ74" i="7"/>
  <c r="AK74" i="7" s="1"/>
  <c r="AJ75" i="7"/>
  <c r="AK75" i="7" s="1"/>
  <c r="AJ76" i="7"/>
  <c r="AK76" i="7" s="1"/>
  <c r="AJ77" i="7"/>
  <c r="AK77" i="7" s="1"/>
  <c r="AJ78" i="7"/>
  <c r="AK78" i="7" s="1"/>
  <c r="AJ79" i="7"/>
  <c r="AK79" i="7" s="1"/>
  <c r="AJ80" i="7"/>
  <c r="AK80" i="7" s="1"/>
  <c r="AJ81" i="7"/>
  <c r="AK81" i="7" s="1"/>
  <c r="AJ82" i="7"/>
  <c r="AK82" i="7" s="1"/>
  <c r="AJ83" i="7"/>
  <c r="AK83" i="7" s="1"/>
  <c r="AJ84" i="7"/>
  <c r="AK84" i="7" s="1"/>
  <c r="AJ85" i="7"/>
  <c r="AK85" i="7" s="1"/>
  <c r="AJ86" i="7"/>
  <c r="AK86" i="7" s="1"/>
  <c r="AJ87" i="7"/>
  <c r="AK87" i="7" s="1"/>
  <c r="AJ88" i="7"/>
  <c r="AK88" i="7" s="1"/>
  <c r="AJ89" i="7"/>
  <c r="AK89" i="7" s="1"/>
  <c r="AJ90" i="7"/>
  <c r="AK90" i="7" s="1"/>
  <c r="AJ91" i="7"/>
  <c r="AK91" i="7" s="1"/>
  <c r="AJ92" i="7"/>
  <c r="AK92" i="7" s="1"/>
  <c r="AJ93" i="7"/>
  <c r="AK93" i="7" s="1"/>
  <c r="AJ94" i="7"/>
  <c r="AK94" i="7" s="1"/>
  <c r="AJ95" i="7"/>
  <c r="AK95" i="7" s="1"/>
  <c r="AJ96" i="7"/>
  <c r="AK96" i="7" s="1"/>
  <c r="AJ97" i="7"/>
  <c r="AK97" i="7" s="1"/>
  <c r="AJ98" i="7"/>
  <c r="AK98" i="7" s="1"/>
  <c r="AJ99" i="7"/>
  <c r="AK99" i="7" s="1"/>
  <c r="AJ100" i="7"/>
  <c r="AK100" i="7" s="1"/>
  <c r="AJ101" i="7"/>
  <c r="AK101" i="7" s="1"/>
  <c r="AJ102" i="7"/>
  <c r="AK102" i="7" s="1"/>
  <c r="AJ103" i="7"/>
  <c r="AK103" i="7" s="1"/>
  <c r="AJ104" i="7"/>
  <c r="AK104" i="7" s="1"/>
  <c r="AJ105" i="7"/>
  <c r="AK105" i="7" s="1"/>
  <c r="AJ106" i="7"/>
  <c r="AK106" i="7" s="1"/>
  <c r="AJ107" i="7"/>
  <c r="AK107" i="7" s="1"/>
  <c r="AJ108" i="7"/>
  <c r="AK108" i="7" s="1"/>
  <c r="AJ109" i="7"/>
  <c r="AK109" i="7" s="1"/>
  <c r="AJ110" i="7"/>
  <c r="AK110" i="7" s="1"/>
  <c r="AJ111" i="7"/>
  <c r="AK111" i="7" s="1"/>
  <c r="AJ112" i="7"/>
  <c r="AK112" i="7" s="1"/>
  <c r="AJ113" i="7"/>
  <c r="AK113" i="7" s="1"/>
  <c r="AJ14" i="7"/>
  <c r="AK14" i="7" s="1"/>
  <c r="AD15" i="7"/>
  <c r="AE15" i="7" s="1"/>
  <c r="AD16" i="7"/>
  <c r="AE16" i="7" s="1"/>
  <c r="AD17" i="7"/>
  <c r="AE17" i="7" s="1"/>
  <c r="AD18" i="7"/>
  <c r="AE18" i="7" s="1"/>
  <c r="AD19" i="7"/>
  <c r="AE19" i="7" s="1"/>
  <c r="AD20" i="7"/>
  <c r="AE20" i="7" s="1"/>
  <c r="AD21" i="7"/>
  <c r="AE21" i="7" s="1"/>
  <c r="AD22" i="7"/>
  <c r="AE22" i="7" s="1"/>
  <c r="AD23" i="7"/>
  <c r="AE23" i="7" s="1"/>
  <c r="AD24" i="7"/>
  <c r="AE24" i="7" s="1"/>
  <c r="AD25" i="7"/>
  <c r="AE25" i="7" s="1"/>
  <c r="AD26" i="7"/>
  <c r="AE26" i="7" s="1"/>
  <c r="AD27" i="7"/>
  <c r="AE27" i="7" s="1"/>
  <c r="AD28" i="7"/>
  <c r="AE28" i="7" s="1"/>
  <c r="AD29" i="7"/>
  <c r="AE29" i="7" s="1"/>
  <c r="AD30" i="7"/>
  <c r="AE30" i="7" s="1"/>
  <c r="AD31" i="7"/>
  <c r="AE31" i="7" s="1"/>
  <c r="AD32" i="7"/>
  <c r="AE32" i="7" s="1"/>
  <c r="AD33" i="7"/>
  <c r="AE33" i="7" s="1"/>
  <c r="AD34" i="7"/>
  <c r="AE34" i="7" s="1"/>
  <c r="AD35" i="7"/>
  <c r="AE35" i="7" s="1"/>
  <c r="AD36" i="7"/>
  <c r="AE36" i="7" s="1"/>
  <c r="AD37" i="7"/>
  <c r="AE37" i="7" s="1"/>
  <c r="AD38" i="7"/>
  <c r="AE38" i="7" s="1"/>
  <c r="AD39" i="7"/>
  <c r="AE39" i="7" s="1"/>
  <c r="AD40" i="7"/>
  <c r="AE40" i="7" s="1"/>
  <c r="AD41" i="7"/>
  <c r="AE41" i="7" s="1"/>
  <c r="AD42" i="7"/>
  <c r="AE42" i="7" s="1"/>
  <c r="AD43" i="7"/>
  <c r="AE43" i="7" s="1"/>
  <c r="AD44" i="7"/>
  <c r="AE44" i="7" s="1"/>
  <c r="AD45" i="7"/>
  <c r="AE45" i="7" s="1"/>
  <c r="AD46" i="7"/>
  <c r="AE46" i="7" s="1"/>
  <c r="AD47" i="7"/>
  <c r="AE47" i="7" s="1"/>
  <c r="AD48" i="7"/>
  <c r="AE48" i="7" s="1"/>
  <c r="AD49" i="7"/>
  <c r="AE49" i="7" s="1"/>
  <c r="AD50" i="7"/>
  <c r="AE50" i="7" s="1"/>
  <c r="AD51" i="7"/>
  <c r="AE51" i="7" s="1"/>
  <c r="AD52" i="7"/>
  <c r="AE52" i="7" s="1"/>
  <c r="AD53" i="7"/>
  <c r="AE53" i="7" s="1"/>
  <c r="AD54" i="7"/>
  <c r="AE54" i="7" s="1"/>
  <c r="AD55" i="7"/>
  <c r="AE55" i="7" s="1"/>
  <c r="AD56" i="7"/>
  <c r="AE56" i="7" s="1"/>
  <c r="AD57" i="7"/>
  <c r="AE57" i="7" s="1"/>
  <c r="AD58" i="7"/>
  <c r="AE58" i="7" s="1"/>
  <c r="AD59" i="7"/>
  <c r="AE59" i="7" s="1"/>
  <c r="AD60" i="7"/>
  <c r="AE60" i="7" s="1"/>
  <c r="AD61" i="7"/>
  <c r="AE61" i="7" s="1"/>
  <c r="AD62" i="7"/>
  <c r="AE62" i="7" s="1"/>
  <c r="AD63" i="7"/>
  <c r="AE63" i="7" s="1"/>
  <c r="AD64" i="7"/>
  <c r="AE64" i="7" s="1"/>
  <c r="AD65" i="7"/>
  <c r="AE65" i="7" s="1"/>
  <c r="AD66" i="7"/>
  <c r="AE66" i="7" s="1"/>
  <c r="AD67" i="7"/>
  <c r="AE67" i="7" s="1"/>
  <c r="AD68" i="7"/>
  <c r="AE68" i="7" s="1"/>
  <c r="AD69" i="7"/>
  <c r="AE69" i="7" s="1"/>
  <c r="AD70" i="7"/>
  <c r="AE70" i="7" s="1"/>
  <c r="AD71" i="7"/>
  <c r="AE71" i="7" s="1"/>
  <c r="AD72" i="7"/>
  <c r="AE72" i="7" s="1"/>
  <c r="AD73" i="7"/>
  <c r="AE73" i="7" s="1"/>
  <c r="AD74" i="7"/>
  <c r="AE74" i="7" s="1"/>
  <c r="AD75" i="7"/>
  <c r="AE75" i="7" s="1"/>
  <c r="AD76" i="7"/>
  <c r="AE76" i="7" s="1"/>
  <c r="AD77" i="7"/>
  <c r="AE77" i="7" s="1"/>
  <c r="AD78" i="7"/>
  <c r="AE78" i="7" s="1"/>
  <c r="AD79" i="7"/>
  <c r="AE79" i="7" s="1"/>
  <c r="AD80" i="7"/>
  <c r="AE80" i="7" s="1"/>
  <c r="AD81" i="7"/>
  <c r="AE81" i="7" s="1"/>
  <c r="AD82" i="7"/>
  <c r="AE82" i="7" s="1"/>
  <c r="AD83" i="7"/>
  <c r="AE83" i="7" s="1"/>
  <c r="AD84" i="7"/>
  <c r="AE84" i="7" s="1"/>
  <c r="AD85" i="7"/>
  <c r="AE85" i="7" s="1"/>
  <c r="AD86" i="7"/>
  <c r="AE86" i="7" s="1"/>
  <c r="AD87" i="7"/>
  <c r="AE87" i="7" s="1"/>
  <c r="AD88" i="7"/>
  <c r="AE88" i="7" s="1"/>
  <c r="AD89" i="7"/>
  <c r="AE89" i="7" s="1"/>
  <c r="AD90" i="7"/>
  <c r="AE90" i="7" s="1"/>
  <c r="AD91" i="7"/>
  <c r="AE91" i="7" s="1"/>
  <c r="AD92" i="7"/>
  <c r="AE92" i="7" s="1"/>
  <c r="AD93" i="7"/>
  <c r="AE93" i="7" s="1"/>
  <c r="AD94" i="7"/>
  <c r="AE94" i="7" s="1"/>
  <c r="AD95" i="7"/>
  <c r="AE95" i="7" s="1"/>
  <c r="AD96" i="7"/>
  <c r="AE96" i="7" s="1"/>
  <c r="AD97" i="7"/>
  <c r="AE97" i="7" s="1"/>
  <c r="AD98" i="7"/>
  <c r="AE98" i="7" s="1"/>
  <c r="AD99" i="7"/>
  <c r="AE99" i="7" s="1"/>
  <c r="AD100" i="7"/>
  <c r="AE100" i="7" s="1"/>
  <c r="AD101" i="7"/>
  <c r="AE101" i="7" s="1"/>
  <c r="AD102" i="7"/>
  <c r="AE102" i="7" s="1"/>
  <c r="AD103" i="7"/>
  <c r="AE103" i="7" s="1"/>
  <c r="AD104" i="7"/>
  <c r="AE104" i="7" s="1"/>
  <c r="AD105" i="7"/>
  <c r="AE105" i="7" s="1"/>
  <c r="AD106" i="7"/>
  <c r="AE106" i="7" s="1"/>
  <c r="AD107" i="7"/>
  <c r="AE107" i="7" s="1"/>
  <c r="AD108" i="7"/>
  <c r="AE108" i="7" s="1"/>
  <c r="AD109" i="7"/>
  <c r="AE109" i="7" s="1"/>
  <c r="AD110" i="7"/>
  <c r="AE110" i="7" s="1"/>
  <c r="AD111" i="7"/>
  <c r="AE111" i="7" s="1"/>
  <c r="AD112" i="7"/>
  <c r="AE112" i="7" s="1"/>
  <c r="AD113" i="7"/>
  <c r="AE113" i="7" s="1"/>
  <c r="AD14" i="7"/>
  <c r="AE14" i="7" s="1"/>
  <c r="X15" i="7"/>
  <c r="Y15" i="7" s="1"/>
  <c r="X16" i="7"/>
  <c r="Y16" i="7" s="1"/>
  <c r="X17" i="7"/>
  <c r="Y17" i="7" s="1"/>
  <c r="X18" i="7"/>
  <c r="Y18" i="7" s="1"/>
  <c r="X19" i="7"/>
  <c r="Y19" i="7" s="1"/>
  <c r="X20" i="7"/>
  <c r="Y20" i="7" s="1"/>
  <c r="X21" i="7"/>
  <c r="Y21" i="7" s="1"/>
  <c r="X22" i="7"/>
  <c r="Y22" i="7" s="1"/>
  <c r="X23" i="7"/>
  <c r="Y23" i="7" s="1"/>
  <c r="X24" i="7"/>
  <c r="Y24" i="7" s="1"/>
  <c r="X25" i="7"/>
  <c r="Y25" i="7" s="1"/>
  <c r="X26" i="7"/>
  <c r="Y26" i="7" s="1"/>
  <c r="X27" i="7"/>
  <c r="Y27" i="7" s="1"/>
  <c r="X28" i="7"/>
  <c r="Y28" i="7" s="1"/>
  <c r="X29" i="7"/>
  <c r="Y29" i="7" s="1"/>
  <c r="X30" i="7"/>
  <c r="Y30" i="7" s="1"/>
  <c r="X31" i="7"/>
  <c r="Y31" i="7" s="1"/>
  <c r="X32" i="7"/>
  <c r="Y32" i="7" s="1"/>
  <c r="X33" i="7"/>
  <c r="Y33" i="7" s="1"/>
  <c r="X34" i="7"/>
  <c r="Y34" i="7" s="1"/>
  <c r="X35" i="7"/>
  <c r="Y35" i="7" s="1"/>
  <c r="X36" i="7"/>
  <c r="Y36" i="7" s="1"/>
  <c r="X37" i="7"/>
  <c r="Y37" i="7" s="1"/>
  <c r="X38" i="7"/>
  <c r="Y38" i="7" s="1"/>
  <c r="X39" i="7"/>
  <c r="Y39" i="7" s="1"/>
  <c r="X40" i="7"/>
  <c r="Y40" i="7" s="1"/>
  <c r="X41" i="7"/>
  <c r="Y41" i="7" s="1"/>
  <c r="X42" i="7"/>
  <c r="Y42" i="7" s="1"/>
  <c r="X43" i="7"/>
  <c r="Y43" i="7" s="1"/>
  <c r="X44" i="7"/>
  <c r="Y44" i="7" s="1"/>
  <c r="X45" i="7"/>
  <c r="Y45" i="7" s="1"/>
  <c r="X46" i="7"/>
  <c r="Y46" i="7" s="1"/>
  <c r="X47" i="7"/>
  <c r="Y47" i="7" s="1"/>
  <c r="X48" i="7"/>
  <c r="Y48" i="7" s="1"/>
  <c r="X49" i="7"/>
  <c r="Y49" i="7" s="1"/>
  <c r="X50" i="7"/>
  <c r="Y50" i="7" s="1"/>
  <c r="X51" i="7"/>
  <c r="Y51" i="7" s="1"/>
  <c r="X52" i="7"/>
  <c r="Y52" i="7" s="1"/>
  <c r="X53" i="7"/>
  <c r="Y53" i="7" s="1"/>
  <c r="X54" i="7"/>
  <c r="Y54" i="7" s="1"/>
  <c r="X55" i="7"/>
  <c r="Y55" i="7" s="1"/>
  <c r="X56" i="7"/>
  <c r="Y56" i="7" s="1"/>
  <c r="X57" i="7"/>
  <c r="Y57" i="7" s="1"/>
  <c r="X58" i="7"/>
  <c r="Y58" i="7" s="1"/>
  <c r="X59" i="7"/>
  <c r="Y59" i="7" s="1"/>
  <c r="X60" i="7"/>
  <c r="Y60" i="7" s="1"/>
  <c r="X61" i="7"/>
  <c r="Y61" i="7" s="1"/>
  <c r="X62" i="7"/>
  <c r="Y62" i="7" s="1"/>
  <c r="X63" i="7"/>
  <c r="Y63" i="7" s="1"/>
  <c r="X64" i="7"/>
  <c r="Y64" i="7" s="1"/>
  <c r="X65" i="7"/>
  <c r="Y65" i="7" s="1"/>
  <c r="X66" i="7"/>
  <c r="Y66" i="7" s="1"/>
  <c r="X67" i="7"/>
  <c r="Y67" i="7" s="1"/>
  <c r="X68" i="7"/>
  <c r="Y68" i="7" s="1"/>
  <c r="X69" i="7"/>
  <c r="Y69" i="7" s="1"/>
  <c r="X70" i="7"/>
  <c r="Y70" i="7" s="1"/>
  <c r="X71" i="7"/>
  <c r="Y71" i="7" s="1"/>
  <c r="X72" i="7"/>
  <c r="Y72" i="7" s="1"/>
  <c r="X73" i="7"/>
  <c r="Y73" i="7" s="1"/>
  <c r="X74" i="7"/>
  <c r="Y74" i="7" s="1"/>
  <c r="X75" i="7"/>
  <c r="Y75" i="7" s="1"/>
  <c r="X76" i="7"/>
  <c r="Y76" i="7" s="1"/>
  <c r="X77" i="7"/>
  <c r="Y77" i="7" s="1"/>
  <c r="X78" i="7"/>
  <c r="Y78" i="7" s="1"/>
  <c r="X79" i="7"/>
  <c r="Y79" i="7" s="1"/>
  <c r="X80" i="7"/>
  <c r="Y80" i="7" s="1"/>
  <c r="X81" i="7"/>
  <c r="Y81" i="7" s="1"/>
  <c r="X82" i="7"/>
  <c r="Y82" i="7" s="1"/>
  <c r="X83" i="7"/>
  <c r="Y83" i="7" s="1"/>
  <c r="X84" i="7"/>
  <c r="Y84" i="7" s="1"/>
  <c r="X85" i="7"/>
  <c r="Y85" i="7" s="1"/>
  <c r="X86" i="7"/>
  <c r="Y86" i="7" s="1"/>
  <c r="X87" i="7"/>
  <c r="Y87" i="7" s="1"/>
  <c r="X88" i="7"/>
  <c r="Y88" i="7" s="1"/>
  <c r="X89" i="7"/>
  <c r="Y89" i="7" s="1"/>
  <c r="X90" i="7"/>
  <c r="Y90" i="7" s="1"/>
  <c r="X91" i="7"/>
  <c r="Y91" i="7" s="1"/>
  <c r="X92" i="7"/>
  <c r="Y92" i="7" s="1"/>
  <c r="X93" i="7"/>
  <c r="Y93" i="7" s="1"/>
  <c r="X94" i="7"/>
  <c r="Y94" i="7" s="1"/>
  <c r="X95" i="7"/>
  <c r="Y95" i="7" s="1"/>
  <c r="X96" i="7"/>
  <c r="Y96" i="7" s="1"/>
  <c r="X97" i="7"/>
  <c r="Y97" i="7" s="1"/>
  <c r="X98" i="7"/>
  <c r="Y98" i="7" s="1"/>
  <c r="X99" i="7"/>
  <c r="Y99" i="7" s="1"/>
  <c r="X100" i="7"/>
  <c r="Y100" i="7" s="1"/>
  <c r="X101" i="7"/>
  <c r="Y101" i="7" s="1"/>
  <c r="X102" i="7"/>
  <c r="Y102" i="7" s="1"/>
  <c r="X103" i="7"/>
  <c r="Y103" i="7" s="1"/>
  <c r="X104" i="7"/>
  <c r="Y104" i="7" s="1"/>
  <c r="X105" i="7"/>
  <c r="Y105" i="7" s="1"/>
  <c r="X106" i="7"/>
  <c r="Y106" i="7" s="1"/>
  <c r="X107" i="7"/>
  <c r="Y107" i="7" s="1"/>
  <c r="X108" i="7"/>
  <c r="Y108" i="7" s="1"/>
  <c r="X109" i="7"/>
  <c r="Y109" i="7" s="1"/>
  <c r="X110" i="7"/>
  <c r="Y110" i="7" s="1"/>
  <c r="X111" i="7"/>
  <c r="Y111" i="7" s="1"/>
  <c r="X112" i="7"/>
  <c r="Y112" i="7" s="1"/>
  <c r="X113" i="7"/>
  <c r="Y113" i="7" s="1"/>
  <c r="X14" i="7"/>
  <c r="Y14" i="7" s="1"/>
  <c r="R15" i="7"/>
  <c r="S15" i="7" s="1"/>
  <c r="R16" i="7"/>
  <c r="S16" i="7" s="1"/>
  <c r="R17" i="7"/>
  <c r="S17" i="7" s="1"/>
  <c r="R18" i="7"/>
  <c r="S18" i="7" s="1"/>
  <c r="R19" i="7"/>
  <c r="S19" i="7" s="1"/>
  <c r="R20" i="7"/>
  <c r="S20" i="7" s="1"/>
  <c r="R21" i="7"/>
  <c r="S21" i="7" s="1"/>
  <c r="R22" i="7"/>
  <c r="S22" i="7" s="1"/>
  <c r="R23" i="7"/>
  <c r="S23" i="7" s="1"/>
  <c r="R24" i="7"/>
  <c r="S24" i="7" s="1"/>
  <c r="R25" i="7"/>
  <c r="S25" i="7" s="1"/>
  <c r="R26" i="7"/>
  <c r="S26" i="7" s="1"/>
  <c r="R27" i="7"/>
  <c r="S27" i="7" s="1"/>
  <c r="R28" i="7"/>
  <c r="S28" i="7" s="1"/>
  <c r="R29" i="7"/>
  <c r="S29" i="7" s="1"/>
  <c r="R30" i="7"/>
  <c r="S30" i="7" s="1"/>
  <c r="R31" i="7"/>
  <c r="S31" i="7" s="1"/>
  <c r="R32" i="7"/>
  <c r="S32" i="7" s="1"/>
  <c r="R33" i="7"/>
  <c r="S33" i="7" s="1"/>
  <c r="R34" i="7"/>
  <c r="S34" i="7" s="1"/>
  <c r="R35" i="7"/>
  <c r="S35" i="7" s="1"/>
  <c r="R36" i="7"/>
  <c r="S36" i="7" s="1"/>
  <c r="R37" i="7"/>
  <c r="S37" i="7" s="1"/>
  <c r="R38" i="7"/>
  <c r="S38" i="7" s="1"/>
  <c r="R39" i="7"/>
  <c r="S39" i="7" s="1"/>
  <c r="R40" i="7"/>
  <c r="S40" i="7" s="1"/>
  <c r="R41" i="7"/>
  <c r="S41" i="7" s="1"/>
  <c r="R42" i="7"/>
  <c r="S42" i="7" s="1"/>
  <c r="R43" i="7"/>
  <c r="S43" i="7" s="1"/>
  <c r="R44" i="7"/>
  <c r="S44" i="7" s="1"/>
  <c r="R45" i="7"/>
  <c r="S45" i="7" s="1"/>
  <c r="R46" i="7"/>
  <c r="S46" i="7" s="1"/>
  <c r="R47" i="7"/>
  <c r="S47" i="7" s="1"/>
  <c r="R48" i="7"/>
  <c r="S48" i="7" s="1"/>
  <c r="R49" i="7"/>
  <c r="S49" i="7" s="1"/>
  <c r="R50" i="7"/>
  <c r="S50" i="7" s="1"/>
  <c r="R51" i="7"/>
  <c r="S51" i="7" s="1"/>
  <c r="R52" i="7"/>
  <c r="S52" i="7" s="1"/>
  <c r="R53" i="7"/>
  <c r="S53" i="7" s="1"/>
  <c r="R54" i="7"/>
  <c r="S54" i="7" s="1"/>
  <c r="R55" i="7"/>
  <c r="S55" i="7" s="1"/>
  <c r="R56" i="7"/>
  <c r="S56" i="7" s="1"/>
  <c r="R57" i="7"/>
  <c r="S57" i="7" s="1"/>
  <c r="R58" i="7"/>
  <c r="S58" i="7" s="1"/>
  <c r="R59" i="7"/>
  <c r="S59" i="7" s="1"/>
  <c r="R60" i="7"/>
  <c r="S60" i="7" s="1"/>
  <c r="R61" i="7"/>
  <c r="S61" i="7" s="1"/>
  <c r="R62" i="7"/>
  <c r="S62" i="7" s="1"/>
  <c r="R63" i="7"/>
  <c r="S63" i="7" s="1"/>
  <c r="R64" i="7"/>
  <c r="S64" i="7" s="1"/>
  <c r="R65" i="7"/>
  <c r="S65" i="7" s="1"/>
  <c r="R66" i="7"/>
  <c r="S66" i="7" s="1"/>
  <c r="R67" i="7"/>
  <c r="S67" i="7" s="1"/>
  <c r="R68" i="7"/>
  <c r="S68" i="7" s="1"/>
  <c r="R69" i="7"/>
  <c r="S69" i="7" s="1"/>
  <c r="R70" i="7"/>
  <c r="S70" i="7" s="1"/>
  <c r="R71" i="7"/>
  <c r="S71" i="7" s="1"/>
  <c r="R72" i="7"/>
  <c r="S72" i="7" s="1"/>
  <c r="R73" i="7"/>
  <c r="S73" i="7" s="1"/>
  <c r="R74" i="7"/>
  <c r="S74" i="7" s="1"/>
  <c r="R75" i="7"/>
  <c r="S75" i="7" s="1"/>
  <c r="R76" i="7"/>
  <c r="S76" i="7" s="1"/>
  <c r="R77" i="7"/>
  <c r="S77" i="7" s="1"/>
  <c r="R78" i="7"/>
  <c r="S78" i="7" s="1"/>
  <c r="R79" i="7"/>
  <c r="S79" i="7" s="1"/>
  <c r="R80" i="7"/>
  <c r="S80" i="7" s="1"/>
  <c r="R81" i="7"/>
  <c r="S81" i="7" s="1"/>
  <c r="R82" i="7"/>
  <c r="S82" i="7" s="1"/>
  <c r="R83" i="7"/>
  <c r="S83" i="7" s="1"/>
  <c r="R84" i="7"/>
  <c r="S84" i="7" s="1"/>
  <c r="R85" i="7"/>
  <c r="S85" i="7" s="1"/>
  <c r="R86" i="7"/>
  <c r="S86" i="7" s="1"/>
  <c r="R87" i="7"/>
  <c r="S87" i="7" s="1"/>
  <c r="R88" i="7"/>
  <c r="S88" i="7" s="1"/>
  <c r="R89" i="7"/>
  <c r="S89" i="7" s="1"/>
  <c r="R90" i="7"/>
  <c r="S90" i="7" s="1"/>
  <c r="R91" i="7"/>
  <c r="S91" i="7" s="1"/>
  <c r="R92" i="7"/>
  <c r="S92" i="7" s="1"/>
  <c r="R93" i="7"/>
  <c r="S93" i="7" s="1"/>
  <c r="R94" i="7"/>
  <c r="S94" i="7" s="1"/>
  <c r="R95" i="7"/>
  <c r="S95" i="7" s="1"/>
  <c r="R96" i="7"/>
  <c r="S96" i="7" s="1"/>
  <c r="R97" i="7"/>
  <c r="S97" i="7" s="1"/>
  <c r="R98" i="7"/>
  <c r="S98" i="7" s="1"/>
  <c r="R99" i="7"/>
  <c r="S99" i="7" s="1"/>
  <c r="R100" i="7"/>
  <c r="S100" i="7" s="1"/>
  <c r="R101" i="7"/>
  <c r="S101" i="7" s="1"/>
  <c r="R102" i="7"/>
  <c r="S102" i="7" s="1"/>
  <c r="R103" i="7"/>
  <c r="S103" i="7" s="1"/>
  <c r="R104" i="7"/>
  <c r="S104" i="7" s="1"/>
  <c r="R105" i="7"/>
  <c r="S105" i="7" s="1"/>
  <c r="R106" i="7"/>
  <c r="S106" i="7" s="1"/>
  <c r="R107" i="7"/>
  <c r="S107" i="7" s="1"/>
  <c r="R108" i="7"/>
  <c r="S108" i="7" s="1"/>
  <c r="R109" i="7"/>
  <c r="S109" i="7" s="1"/>
  <c r="R110" i="7"/>
  <c r="S110" i="7" s="1"/>
  <c r="R111" i="7"/>
  <c r="S111" i="7" s="1"/>
  <c r="R112" i="7"/>
  <c r="S112" i="7" s="1"/>
  <c r="R113" i="7"/>
  <c r="S113" i="7" s="1"/>
  <c r="R14" i="7"/>
  <c r="S14" i="7" s="1"/>
  <c r="K15" i="7"/>
  <c r="L15" i="7" s="1"/>
  <c r="K16" i="7"/>
  <c r="L16" i="7" s="1"/>
  <c r="K17" i="7"/>
  <c r="L17" i="7" s="1"/>
  <c r="K18" i="7"/>
  <c r="L18" i="7" s="1"/>
  <c r="K19" i="7"/>
  <c r="L19" i="7" s="1"/>
  <c r="K20" i="7"/>
  <c r="L20" i="7" s="1"/>
  <c r="K21" i="7"/>
  <c r="L21" i="7" s="1"/>
  <c r="K22" i="7"/>
  <c r="L22" i="7" s="1"/>
  <c r="K23" i="7"/>
  <c r="L23" i="7" s="1"/>
  <c r="K24" i="7"/>
  <c r="L24" i="7" s="1"/>
  <c r="K25" i="7"/>
  <c r="L25" i="7" s="1"/>
  <c r="K26" i="7"/>
  <c r="L26" i="7" s="1"/>
  <c r="K27" i="7"/>
  <c r="L27" i="7" s="1"/>
  <c r="K28" i="7"/>
  <c r="L28" i="7" s="1"/>
  <c r="K29" i="7"/>
  <c r="L29" i="7" s="1"/>
  <c r="K30" i="7"/>
  <c r="L30" i="7" s="1"/>
  <c r="K31" i="7"/>
  <c r="L31" i="7" s="1"/>
  <c r="K32" i="7"/>
  <c r="L32" i="7" s="1"/>
  <c r="K33" i="7"/>
  <c r="L33" i="7" s="1"/>
  <c r="K34" i="7"/>
  <c r="L34" i="7" s="1"/>
  <c r="K35" i="7"/>
  <c r="L35" i="7" s="1"/>
  <c r="K36" i="7"/>
  <c r="L36" i="7" s="1"/>
  <c r="K37" i="7"/>
  <c r="L37" i="7" s="1"/>
  <c r="K38" i="7"/>
  <c r="L38" i="7" s="1"/>
  <c r="K39" i="7"/>
  <c r="L39" i="7" s="1"/>
  <c r="K40" i="7"/>
  <c r="L40" i="7" s="1"/>
  <c r="K41" i="7"/>
  <c r="L41" i="7" s="1"/>
  <c r="K42" i="7"/>
  <c r="L42" i="7" s="1"/>
  <c r="K43" i="7"/>
  <c r="L43" i="7" s="1"/>
  <c r="K44" i="7"/>
  <c r="L44" i="7" s="1"/>
  <c r="K45" i="7"/>
  <c r="L45" i="7" s="1"/>
  <c r="K46" i="7"/>
  <c r="L46" i="7" s="1"/>
  <c r="K47" i="7"/>
  <c r="L47" i="7" s="1"/>
  <c r="K48" i="7"/>
  <c r="L48" i="7" s="1"/>
  <c r="K49" i="7"/>
  <c r="L49" i="7" s="1"/>
  <c r="K50" i="7"/>
  <c r="L50" i="7" s="1"/>
  <c r="K51" i="7"/>
  <c r="L51" i="7" s="1"/>
  <c r="K52" i="7"/>
  <c r="L52" i="7" s="1"/>
  <c r="K53" i="7"/>
  <c r="L53" i="7" s="1"/>
  <c r="K54" i="7"/>
  <c r="L54" i="7" s="1"/>
  <c r="K55" i="7"/>
  <c r="L55" i="7" s="1"/>
  <c r="K56" i="7"/>
  <c r="L56" i="7" s="1"/>
  <c r="K57" i="7"/>
  <c r="L57" i="7" s="1"/>
  <c r="K58" i="7"/>
  <c r="L58" i="7" s="1"/>
  <c r="K59" i="7"/>
  <c r="L59" i="7" s="1"/>
  <c r="K60" i="7"/>
  <c r="L60" i="7" s="1"/>
  <c r="K61" i="7"/>
  <c r="L61" i="7" s="1"/>
  <c r="K62" i="7"/>
  <c r="L62" i="7" s="1"/>
  <c r="K63" i="7"/>
  <c r="L63" i="7" s="1"/>
  <c r="K64" i="7"/>
  <c r="L64" i="7" s="1"/>
  <c r="K65" i="7"/>
  <c r="L65" i="7" s="1"/>
  <c r="K66" i="7"/>
  <c r="L66" i="7" s="1"/>
  <c r="K67" i="7"/>
  <c r="L67" i="7" s="1"/>
  <c r="K68" i="7"/>
  <c r="L68" i="7" s="1"/>
  <c r="K69" i="7"/>
  <c r="L69" i="7" s="1"/>
  <c r="K70" i="7"/>
  <c r="L70" i="7" s="1"/>
  <c r="K71" i="7"/>
  <c r="L71" i="7" s="1"/>
  <c r="K72" i="7"/>
  <c r="L72" i="7" s="1"/>
  <c r="K73" i="7"/>
  <c r="L73" i="7" s="1"/>
  <c r="K74" i="7"/>
  <c r="L74" i="7" s="1"/>
  <c r="K75" i="7"/>
  <c r="L75" i="7" s="1"/>
  <c r="K76" i="7"/>
  <c r="L76" i="7" s="1"/>
  <c r="K77" i="7"/>
  <c r="L77" i="7" s="1"/>
  <c r="K78" i="7"/>
  <c r="L78" i="7" s="1"/>
  <c r="K79" i="7"/>
  <c r="L79" i="7" s="1"/>
  <c r="K80" i="7"/>
  <c r="L80" i="7" s="1"/>
  <c r="K81" i="7"/>
  <c r="L81" i="7" s="1"/>
  <c r="K82" i="7"/>
  <c r="L82" i="7" s="1"/>
  <c r="K83" i="7"/>
  <c r="L83" i="7" s="1"/>
  <c r="K84" i="7"/>
  <c r="L84" i="7" s="1"/>
  <c r="K85" i="7"/>
  <c r="L85" i="7" s="1"/>
  <c r="K86" i="7"/>
  <c r="L86" i="7" s="1"/>
  <c r="K87" i="7"/>
  <c r="L87" i="7" s="1"/>
  <c r="K88" i="7"/>
  <c r="L88" i="7" s="1"/>
  <c r="K89" i="7"/>
  <c r="L89" i="7" s="1"/>
  <c r="K90" i="7"/>
  <c r="L90" i="7" s="1"/>
  <c r="K91" i="7"/>
  <c r="L91" i="7" s="1"/>
  <c r="K92" i="7"/>
  <c r="L92" i="7" s="1"/>
  <c r="K93" i="7"/>
  <c r="L93" i="7" s="1"/>
  <c r="K94" i="7"/>
  <c r="L94" i="7" s="1"/>
  <c r="K95" i="7"/>
  <c r="L95" i="7" s="1"/>
  <c r="K96" i="7"/>
  <c r="L96" i="7" s="1"/>
  <c r="K97" i="7"/>
  <c r="L97" i="7" s="1"/>
  <c r="K98" i="7"/>
  <c r="L98" i="7" s="1"/>
  <c r="K99" i="7"/>
  <c r="L99" i="7" s="1"/>
  <c r="K100" i="7"/>
  <c r="L100" i="7" s="1"/>
  <c r="K101" i="7"/>
  <c r="L101" i="7" s="1"/>
  <c r="K102" i="7"/>
  <c r="L102" i="7" s="1"/>
  <c r="K103" i="7"/>
  <c r="L103" i="7" s="1"/>
  <c r="K104" i="7"/>
  <c r="L104" i="7" s="1"/>
  <c r="K105" i="7"/>
  <c r="L105" i="7" s="1"/>
  <c r="K106" i="7"/>
  <c r="L106" i="7" s="1"/>
  <c r="K107" i="7"/>
  <c r="L107" i="7" s="1"/>
  <c r="K108" i="7"/>
  <c r="L108" i="7" s="1"/>
  <c r="K109" i="7"/>
  <c r="L109" i="7" s="1"/>
  <c r="K110" i="7"/>
  <c r="L110" i="7" s="1"/>
  <c r="K111" i="7"/>
  <c r="L111" i="7" s="1"/>
  <c r="K112" i="7"/>
  <c r="L112" i="7" s="1"/>
  <c r="K113" i="7"/>
  <c r="L113" i="7" s="1"/>
  <c r="K14" i="7"/>
  <c r="L14" i="7" s="1"/>
  <c r="E15" i="7"/>
  <c r="F15" i="7" s="1"/>
  <c r="E16" i="7"/>
  <c r="F16" i="7" s="1"/>
  <c r="E17" i="7"/>
  <c r="F17" i="7" s="1"/>
  <c r="E18" i="7"/>
  <c r="F18" i="7" s="1"/>
  <c r="E19" i="7"/>
  <c r="F19" i="7" s="1"/>
  <c r="E20" i="7"/>
  <c r="F20" i="7" s="1"/>
  <c r="E21" i="7"/>
  <c r="F21" i="7" s="1"/>
  <c r="E22" i="7"/>
  <c r="F22" i="7" s="1"/>
  <c r="E23" i="7"/>
  <c r="F23" i="7" s="1"/>
  <c r="E24" i="7"/>
  <c r="F24" i="7" s="1"/>
  <c r="E25" i="7"/>
  <c r="F25" i="7" s="1"/>
  <c r="E26" i="7"/>
  <c r="F26" i="7" s="1"/>
  <c r="E27" i="7"/>
  <c r="F27" i="7" s="1"/>
  <c r="E28" i="7"/>
  <c r="F28" i="7" s="1"/>
  <c r="E29" i="7"/>
  <c r="F29" i="7" s="1"/>
  <c r="E30" i="7"/>
  <c r="F30" i="7" s="1"/>
  <c r="E31" i="7"/>
  <c r="F31" i="7" s="1"/>
  <c r="E32" i="7"/>
  <c r="F32" i="7" s="1"/>
  <c r="E33" i="7"/>
  <c r="F33" i="7" s="1"/>
  <c r="E34" i="7"/>
  <c r="F34" i="7" s="1"/>
  <c r="E35" i="7"/>
  <c r="F35" i="7" s="1"/>
  <c r="E36" i="7"/>
  <c r="F36" i="7" s="1"/>
  <c r="E37" i="7"/>
  <c r="F37" i="7" s="1"/>
  <c r="E38" i="7"/>
  <c r="F38" i="7" s="1"/>
  <c r="E39" i="7"/>
  <c r="F39" i="7" s="1"/>
  <c r="E40" i="7"/>
  <c r="F40" i="7" s="1"/>
  <c r="E41" i="7"/>
  <c r="F41" i="7" s="1"/>
  <c r="E42" i="7"/>
  <c r="F42" i="7" s="1"/>
  <c r="E43" i="7"/>
  <c r="F43" i="7" s="1"/>
  <c r="E44" i="7"/>
  <c r="F44" i="7" s="1"/>
  <c r="E45" i="7"/>
  <c r="F45" i="7" s="1"/>
  <c r="E46" i="7"/>
  <c r="F46" i="7" s="1"/>
  <c r="E47" i="7"/>
  <c r="F47" i="7" s="1"/>
  <c r="E48" i="7"/>
  <c r="F48" i="7" s="1"/>
  <c r="E49" i="7"/>
  <c r="F49" i="7" s="1"/>
  <c r="E50" i="7"/>
  <c r="F50" i="7" s="1"/>
  <c r="E51" i="7"/>
  <c r="F51" i="7" s="1"/>
  <c r="E52" i="7"/>
  <c r="F52" i="7" s="1"/>
  <c r="E53" i="7"/>
  <c r="F53" i="7" s="1"/>
  <c r="E54" i="7"/>
  <c r="F54" i="7" s="1"/>
  <c r="E55" i="7"/>
  <c r="F55" i="7" s="1"/>
  <c r="E56" i="7"/>
  <c r="F56" i="7" s="1"/>
  <c r="E57" i="7"/>
  <c r="F57" i="7" s="1"/>
  <c r="E58" i="7"/>
  <c r="F58" i="7" s="1"/>
  <c r="E59" i="7"/>
  <c r="F59" i="7" s="1"/>
  <c r="E60" i="7"/>
  <c r="F60" i="7" s="1"/>
  <c r="E61" i="7"/>
  <c r="F61" i="7" s="1"/>
  <c r="E62" i="7"/>
  <c r="F62" i="7" s="1"/>
  <c r="E63" i="7"/>
  <c r="F63" i="7" s="1"/>
  <c r="E64" i="7"/>
  <c r="F64" i="7" s="1"/>
  <c r="E65" i="7"/>
  <c r="F65" i="7" s="1"/>
  <c r="E66" i="7"/>
  <c r="F66" i="7" s="1"/>
  <c r="E67" i="7"/>
  <c r="F67" i="7" s="1"/>
  <c r="E68" i="7"/>
  <c r="F68" i="7" s="1"/>
  <c r="E69" i="7"/>
  <c r="F69" i="7" s="1"/>
  <c r="E70" i="7"/>
  <c r="F70" i="7" s="1"/>
  <c r="E71" i="7"/>
  <c r="F71" i="7" s="1"/>
  <c r="E72" i="7"/>
  <c r="F72" i="7" s="1"/>
  <c r="E73" i="7"/>
  <c r="F73" i="7" s="1"/>
  <c r="E74" i="7"/>
  <c r="F74" i="7" s="1"/>
  <c r="E75" i="7"/>
  <c r="F75" i="7" s="1"/>
  <c r="E76" i="7"/>
  <c r="F76" i="7" s="1"/>
  <c r="E77" i="7"/>
  <c r="F77" i="7" s="1"/>
  <c r="E78" i="7"/>
  <c r="F78" i="7" s="1"/>
  <c r="E79" i="7"/>
  <c r="F79" i="7" s="1"/>
  <c r="E80" i="7"/>
  <c r="F80" i="7" s="1"/>
  <c r="E81" i="7"/>
  <c r="F81" i="7" s="1"/>
  <c r="E82" i="7"/>
  <c r="F82" i="7" s="1"/>
  <c r="E83" i="7"/>
  <c r="F83" i="7" s="1"/>
  <c r="E84" i="7"/>
  <c r="F84" i="7" s="1"/>
  <c r="E85" i="7"/>
  <c r="F85" i="7" s="1"/>
  <c r="E86" i="7"/>
  <c r="F86" i="7" s="1"/>
  <c r="E87" i="7"/>
  <c r="F87" i="7" s="1"/>
  <c r="E88" i="7"/>
  <c r="F88" i="7" s="1"/>
  <c r="E89" i="7"/>
  <c r="F89" i="7" s="1"/>
  <c r="E90" i="7"/>
  <c r="F90" i="7" s="1"/>
  <c r="E91" i="7"/>
  <c r="F91" i="7" s="1"/>
  <c r="E92" i="7"/>
  <c r="F92" i="7" s="1"/>
  <c r="E93" i="7"/>
  <c r="F93" i="7" s="1"/>
  <c r="E94" i="7"/>
  <c r="F94" i="7" s="1"/>
  <c r="E95" i="7"/>
  <c r="F95" i="7" s="1"/>
  <c r="E96" i="7"/>
  <c r="F96" i="7" s="1"/>
  <c r="E97" i="7"/>
  <c r="F97" i="7" s="1"/>
  <c r="E98" i="7"/>
  <c r="F98" i="7" s="1"/>
  <c r="E99" i="7"/>
  <c r="F99" i="7" s="1"/>
  <c r="E100" i="7"/>
  <c r="F100" i="7" s="1"/>
  <c r="E101" i="7"/>
  <c r="F101" i="7" s="1"/>
  <c r="E102" i="7"/>
  <c r="F102" i="7" s="1"/>
  <c r="E103" i="7"/>
  <c r="F103" i="7" s="1"/>
  <c r="E104" i="7"/>
  <c r="F104" i="7" s="1"/>
  <c r="E105" i="7"/>
  <c r="F105" i="7" s="1"/>
  <c r="E106" i="7"/>
  <c r="F106" i="7" s="1"/>
  <c r="E107" i="7"/>
  <c r="F107" i="7" s="1"/>
  <c r="E108" i="7"/>
  <c r="F108" i="7" s="1"/>
  <c r="E109" i="7"/>
  <c r="F109" i="7" s="1"/>
  <c r="E110" i="7"/>
  <c r="F110" i="7" s="1"/>
  <c r="E111" i="7"/>
  <c r="F111" i="7" s="1"/>
  <c r="E112" i="7"/>
  <c r="F112" i="7" s="1"/>
  <c r="E113" i="7"/>
  <c r="F113" i="7" s="1"/>
  <c r="E14" i="7"/>
  <c r="F14" i="7" s="1"/>
  <c r="H16" i="9" l="1"/>
  <c r="H38" i="9" s="1"/>
  <c r="I7" i="9" s="1"/>
  <c r="Y11" i="7"/>
  <c r="F38" i="4" s="1"/>
  <c r="AK11" i="7"/>
  <c r="H38" i="4" s="1"/>
  <c r="AE11" i="7"/>
  <c r="G38" i="4" s="1"/>
  <c r="L11" i="7"/>
  <c r="D38" i="4" s="1"/>
  <c r="F11" i="7"/>
  <c r="C38" i="4" s="1"/>
  <c r="F118" i="3" l="1"/>
  <c r="I16" i="9"/>
  <c r="I38" i="9" s="1"/>
  <c r="J7" i="9" s="1"/>
  <c r="AK114" i="7"/>
  <c r="G118" i="3" l="1"/>
  <c r="J16" i="9"/>
  <c r="J38" i="9" s="1"/>
  <c r="K7" i="9" s="1"/>
  <c r="D93" i="3"/>
  <c r="E93" i="3"/>
  <c r="F93" i="3"/>
  <c r="G93" i="3"/>
  <c r="H93" i="3"/>
  <c r="C93" i="3"/>
  <c r="B93" i="3"/>
  <c r="D71" i="3"/>
  <c r="E71" i="3"/>
  <c r="F71" i="3"/>
  <c r="G71" i="3"/>
  <c r="H71" i="3"/>
  <c r="D72" i="3"/>
  <c r="E72" i="3"/>
  <c r="F72" i="3"/>
  <c r="G72" i="3"/>
  <c r="H72" i="3"/>
  <c r="D73" i="3"/>
  <c r="E73" i="3"/>
  <c r="F73" i="3"/>
  <c r="G73" i="3"/>
  <c r="H73" i="3"/>
  <c r="D74" i="3"/>
  <c r="E74" i="3"/>
  <c r="F74" i="3"/>
  <c r="G74" i="3"/>
  <c r="H74" i="3"/>
  <c r="D75" i="3"/>
  <c r="D76" i="3"/>
  <c r="E76" i="3"/>
  <c r="F76" i="3"/>
  <c r="G76" i="3"/>
  <c r="H76" i="3"/>
  <c r="D77" i="3"/>
  <c r="E77" i="3"/>
  <c r="F77" i="3"/>
  <c r="G77" i="3"/>
  <c r="H77" i="3"/>
  <c r="D78" i="3"/>
  <c r="E78" i="3"/>
  <c r="F78" i="3"/>
  <c r="G78" i="3"/>
  <c r="H78" i="3"/>
  <c r="D79" i="3"/>
  <c r="E79" i="3"/>
  <c r="F79" i="3"/>
  <c r="G79" i="3"/>
  <c r="H79" i="3"/>
  <c r="D80" i="3"/>
  <c r="E80" i="3"/>
  <c r="F80" i="3"/>
  <c r="G80" i="3"/>
  <c r="H80" i="3"/>
  <c r="D81" i="3"/>
  <c r="E81" i="3"/>
  <c r="F81" i="3"/>
  <c r="G81" i="3"/>
  <c r="H81" i="3"/>
  <c r="D82" i="3"/>
  <c r="E82" i="3"/>
  <c r="F82" i="3"/>
  <c r="G82" i="3"/>
  <c r="H82" i="3"/>
  <c r="C72" i="3"/>
  <c r="C73" i="3"/>
  <c r="C74" i="3"/>
  <c r="C75" i="3"/>
  <c r="C76" i="3"/>
  <c r="C77" i="3"/>
  <c r="C78" i="3"/>
  <c r="C79" i="3"/>
  <c r="C80" i="3"/>
  <c r="C81" i="3"/>
  <c r="C82" i="3"/>
  <c r="C71" i="3"/>
  <c r="D68" i="3"/>
  <c r="E68" i="3"/>
  <c r="F68" i="3"/>
  <c r="G68" i="3"/>
  <c r="H68" i="3"/>
  <c r="D69" i="3"/>
  <c r="E69" i="3"/>
  <c r="F69" i="3"/>
  <c r="G69" i="3"/>
  <c r="H69" i="3"/>
  <c r="C69" i="3"/>
  <c r="C68" i="3"/>
  <c r="B68" i="3"/>
  <c r="B69" i="3"/>
  <c r="D58" i="3"/>
  <c r="E58" i="3"/>
  <c r="F58" i="3"/>
  <c r="G58" i="3"/>
  <c r="H58" i="3"/>
  <c r="D59" i="3"/>
  <c r="E59" i="3"/>
  <c r="F59" i="3"/>
  <c r="G59" i="3"/>
  <c r="H59" i="3"/>
  <c r="D60" i="3"/>
  <c r="E60" i="3"/>
  <c r="F60" i="3"/>
  <c r="G60" i="3"/>
  <c r="H60" i="3"/>
  <c r="C60" i="3"/>
  <c r="C59" i="3"/>
  <c r="C58" i="3"/>
  <c r="B60" i="3"/>
  <c r="B59" i="3"/>
  <c r="B58" i="3"/>
  <c r="D49" i="3"/>
  <c r="E49" i="3"/>
  <c r="F49" i="3"/>
  <c r="G49" i="3"/>
  <c r="H49" i="3"/>
  <c r="D52" i="3"/>
  <c r="E52" i="3"/>
  <c r="F52" i="3"/>
  <c r="G52" i="3"/>
  <c r="H52" i="3"/>
  <c r="C52" i="3"/>
  <c r="C49" i="3"/>
  <c r="B52" i="3"/>
  <c r="B49" i="3"/>
  <c r="D41" i="3"/>
  <c r="E41" i="3"/>
  <c r="F41" i="3"/>
  <c r="G41" i="3"/>
  <c r="H41" i="3"/>
  <c r="D42" i="3"/>
  <c r="E42" i="3"/>
  <c r="F42" i="3"/>
  <c r="G42" i="3"/>
  <c r="H42" i="3"/>
  <c r="C42" i="3"/>
  <c r="C41" i="3"/>
  <c r="B42" i="3"/>
  <c r="B41" i="3"/>
  <c r="H118" i="3" l="1"/>
  <c r="K16" i="9"/>
  <c r="K38" i="9" s="1"/>
  <c r="L114" i="7"/>
  <c r="B2" i="3" l="1"/>
  <c r="B2" i="7"/>
  <c r="B2" i="6"/>
  <c r="B2" i="5"/>
  <c r="B2" i="4"/>
  <c r="G19" i="6" l="1"/>
  <c r="F19" i="6"/>
  <c r="G20" i="6" s="1"/>
  <c r="E19" i="6"/>
  <c r="F20" i="6" s="1"/>
  <c r="G22" i="6" s="1"/>
  <c r="G10" i="6"/>
  <c r="F10" i="6"/>
  <c r="G11" i="6" s="1"/>
  <c r="E10" i="6"/>
  <c r="F11" i="6" s="1"/>
  <c r="G13" i="6" s="1"/>
  <c r="D23" i="6"/>
  <c r="D22" i="6"/>
  <c r="E23" i="6" s="1"/>
  <c r="D20" i="6"/>
  <c r="E22" i="6" s="1"/>
  <c r="F23" i="6" s="1"/>
  <c r="D19" i="6"/>
  <c r="E20" i="6" s="1"/>
  <c r="F22" i="6" s="1"/>
  <c r="G23" i="6" s="1"/>
  <c r="D16" i="6"/>
  <c r="D15" i="6"/>
  <c r="E16" i="6" s="1"/>
  <c r="D14" i="6"/>
  <c r="E15" i="6" s="1"/>
  <c r="F16" i="6" s="1"/>
  <c r="D13" i="6"/>
  <c r="E14" i="6" s="1"/>
  <c r="F15" i="6" s="1"/>
  <c r="G16" i="6" s="1"/>
  <c r="D11" i="6"/>
  <c r="E13" i="6" s="1"/>
  <c r="F14" i="6" s="1"/>
  <c r="G15" i="6" s="1"/>
  <c r="D10" i="6"/>
  <c r="E11" i="6" s="1"/>
  <c r="F13" i="6" s="1"/>
  <c r="G14" i="6" s="1"/>
  <c r="D48" i="4"/>
  <c r="E48" i="4"/>
  <c r="F48" i="4"/>
  <c r="G48" i="4"/>
  <c r="H48" i="4"/>
  <c r="C48" i="4"/>
  <c r="D92" i="3" l="1"/>
  <c r="E92" i="3"/>
  <c r="F92" i="3"/>
  <c r="G92" i="3"/>
  <c r="H92" i="3"/>
  <c r="D91" i="3"/>
  <c r="E91" i="3"/>
  <c r="F91" i="3"/>
  <c r="G91" i="3"/>
  <c r="H91" i="3"/>
  <c r="C92" i="3"/>
  <c r="C91" i="3"/>
  <c r="H88" i="3"/>
  <c r="H89" i="3"/>
  <c r="G88" i="3"/>
  <c r="G89" i="3"/>
  <c r="F88" i="3"/>
  <c r="F89" i="3"/>
  <c r="E88" i="3"/>
  <c r="E89" i="3"/>
  <c r="D88" i="3"/>
  <c r="D89" i="3"/>
  <c r="C88" i="3"/>
  <c r="C89" i="3"/>
  <c r="D114" i="3"/>
  <c r="H103" i="3"/>
  <c r="H104" i="3"/>
  <c r="H105" i="3"/>
  <c r="H106" i="3"/>
  <c r="H107" i="3"/>
  <c r="H108" i="3"/>
  <c r="H109" i="3"/>
  <c r="H110" i="3"/>
  <c r="G103" i="3"/>
  <c r="G104" i="3"/>
  <c r="G105" i="3"/>
  <c r="G106" i="3"/>
  <c r="G107" i="3"/>
  <c r="G108" i="3"/>
  <c r="G109" i="3"/>
  <c r="G110" i="3"/>
  <c r="F103" i="3"/>
  <c r="F104" i="3"/>
  <c r="F105" i="3"/>
  <c r="F106" i="3"/>
  <c r="F107" i="3"/>
  <c r="F108" i="3"/>
  <c r="F109" i="3"/>
  <c r="F110" i="3"/>
  <c r="E103" i="3"/>
  <c r="E104" i="3"/>
  <c r="E105" i="3"/>
  <c r="E106" i="3"/>
  <c r="E107" i="3"/>
  <c r="E108" i="3"/>
  <c r="E109" i="3"/>
  <c r="E110" i="3"/>
  <c r="D103" i="3"/>
  <c r="D104" i="3"/>
  <c r="D105" i="3"/>
  <c r="D106" i="3"/>
  <c r="D107" i="3"/>
  <c r="D108" i="3"/>
  <c r="D109" i="3"/>
  <c r="D110" i="3"/>
  <c r="D102" i="3"/>
  <c r="E102" i="3"/>
  <c r="F102" i="3"/>
  <c r="G102" i="3"/>
  <c r="H102" i="3"/>
  <c r="C103" i="3"/>
  <c r="C104" i="3"/>
  <c r="C105" i="3"/>
  <c r="C106" i="3"/>
  <c r="C107" i="3"/>
  <c r="C108" i="3"/>
  <c r="C109" i="3"/>
  <c r="C110" i="3"/>
  <c r="C102" i="3"/>
  <c r="B103" i="3"/>
  <c r="B104" i="3"/>
  <c r="B105" i="3"/>
  <c r="B106" i="3"/>
  <c r="B107" i="3"/>
  <c r="B108" i="3"/>
  <c r="B109" i="3"/>
  <c r="B110" i="3"/>
  <c r="B102" i="3"/>
  <c r="D87" i="5"/>
  <c r="E87" i="5"/>
  <c r="F87" i="5"/>
  <c r="G87" i="5"/>
  <c r="H87" i="5"/>
  <c r="C87" i="5"/>
  <c r="D76" i="5"/>
  <c r="C76" i="5"/>
  <c r="B98" i="3"/>
  <c r="B99" i="3"/>
  <c r="B100" i="3"/>
  <c r="B101" i="3"/>
  <c r="B90" i="3"/>
  <c r="B91" i="3"/>
  <c r="B92" i="3"/>
  <c r="B94" i="3"/>
  <c r="B95" i="3"/>
  <c r="B96" i="3"/>
  <c r="B97" i="3"/>
  <c r="B84" i="3"/>
  <c r="B85" i="3"/>
  <c r="B86" i="3"/>
  <c r="B87" i="3"/>
  <c r="B88" i="3"/>
  <c r="B89" i="3"/>
  <c r="B79" i="3"/>
  <c r="B80" i="3"/>
  <c r="B81" i="3"/>
  <c r="B82" i="3"/>
  <c r="B70" i="3"/>
  <c r="B71" i="3"/>
  <c r="B72" i="3"/>
  <c r="B73" i="3"/>
  <c r="B74" i="3"/>
  <c r="B75" i="3"/>
  <c r="B76" i="3"/>
  <c r="B77" i="3"/>
  <c r="B78" i="3"/>
  <c r="B62" i="3"/>
  <c r="B63" i="3"/>
  <c r="B64" i="3"/>
  <c r="B65" i="3"/>
  <c r="B66" i="3"/>
  <c r="B67" i="3"/>
  <c r="B54" i="3"/>
  <c r="B55" i="3"/>
  <c r="B56" i="3"/>
  <c r="B57" i="3"/>
  <c r="B61" i="3"/>
  <c r="B39" i="3"/>
  <c r="B40" i="3"/>
  <c r="B43" i="3"/>
  <c r="B44" i="3"/>
  <c r="B45" i="3"/>
  <c r="B46" i="3"/>
  <c r="B47" i="3"/>
  <c r="B48" i="3"/>
  <c r="B53" i="3"/>
  <c r="B38" i="3"/>
  <c r="B37" i="3"/>
  <c r="B36" i="3"/>
  <c r="B35" i="3"/>
  <c r="B33" i="3"/>
  <c r="B32" i="3"/>
  <c r="B7" i="3"/>
  <c r="B28" i="3"/>
  <c r="B26" i="3"/>
  <c r="B25" i="3"/>
  <c r="B24" i="3"/>
  <c r="B9" i="3"/>
  <c r="B10" i="3"/>
  <c r="B11" i="3"/>
  <c r="B12" i="3"/>
  <c r="B13" i="3"/>
  <c r="B15" i="3"/>
  <c r="B16" i="3"/>
  <c r="B17" i="3"/>
  <c r="B20" i="3"/>
  <c r="B21" i="3"/>
  <c r="B22" i="3"/>
  <c r="B8" i="3"/>
  <c r="D88" i="5" l="1"/>
  <c r="C88" i="5"/>
  <c r="C114" i="3"/>
  <c r="H100" i="3"/>
  <c r="G100" i="3"/>
  <c r="F100" i="3"/>
  <c r="E100" i="3"/>
  <c r="D100" i="3"/>
  <c r="C100" i="3"/>
  <c r="D99" i="3"/>
  <c r="E99" i="3"/>
  <c r="F99" i="3"/>
  <c r="G99" i="3"/>
  <c r="H99" i="3"/>
  <c r="C99" i="3"/>
  <c r="H96" i="3"/>
  <c r="H97" i="3"/>
  <c r="G96" i="3"/>
  <c r="G97" i="3"/>
  <c r="F96" i="3"/>
  <c r="F97" i="3"/>
  <c r="E96" i="3"/>
  <c r="E97" i="3"/>
  <c r="D96" i="3"/>
  <c r="D97" i="3"/>
  <c r="C96" i="3"/>
  <c r="C97" i="3"/>
  <c r="D95" i="3"/>
  <c r="E95" i="3"/>
  <c r="F95" i="3"/>
  <c r="G95" i="3"/>
  <c r="H95" i="3"/>
  <c r="C95" i="3"/>
  <c r="H85" i="3"/>
  <c r="H86" i="3"/>
  <c r="H87" i="3"/>
  <c r="G85" i="3"/>
  <c r="G86" i="3"/>
  <c r="G87" i="3"/>
  <c r="F85" i="3"/>
  <c r="F86" i="3"/>
  <c r="F87" i="3"/>
  <c r="E85" i="3"/>
  <c r="E86" i="3"/>
  <c r="E87" i="3"/>
  <c r="D85" i="3"/>
  <c r="D86" i="3"/>
  <c r="D87" i="3"/>
  <c r="C85" i="3"/>
  <c r="C86" i="3"/>
  <c r="C87" i="3"/>
  <c r="D84" i="3"/>
  <c r="E84" i="3"/>
  <c r="F84" i="3"/>
  <c r="G84" i="3"/>
  <c r="H84" i="3"/>
  <c r="C84" i="3"/>
  <c r="H64" i="3"/>
  <c r="H65" i="3"/>
  <c r="H66" i="3"/>
  <c r="H67" i="3"/>
  <c r="G64" i="3"/>
  <c r="G65" i="3"/>
  <c r="G66" i="3"/>
  <c r="G67" i="3"/>
  <c r="F64" i="3"/>
  <c r="F65" i="3"/>
  <c r="F66" i="3"/>
  <c r="F67" i="3"/>
  <c r="E64" i="3"/>
  <c r="E65" i="3"/>
  <c r="E66" i="3"/>
  <c r="E67" i="3"/>
  <c r="D64" i="3"/>
  <c r="D65" i="3"/>
  <c r="D66" i="3"/>
  <c r="D67" i="3"/>
  <c r="C64" i="3"/>
  <c r="C65" i="3"/>
  <c r="C66" i="3"/>
  <c r="C67" i="3"/>
  <c r="D63" i="3"/>
  <c r="E63" i="3"/>
  <c r="F63" i="3"/>
  <c r="G63" i="3"/>
  <c r="H63" i="3"/>
  <c r="C63" i="3"/>
  <c r="H56" i="3"/>
  <c r="H57" i="3"/>
  <c r="H61" i="3"/>
  <c r="G56" i="3"/>
  <c r="G57" i="3"/>
  <c r="G61" i="3"/>
  <c r="F56" i="3"/>
  <c r="F57" i="3"/>
  <c r="F61" i="3"/>
  <c r="E56" i="3"/>
  <c r="E57" i="3"/>
  <c r="E61" i="3"/>
  <c r="D56" i="3"/>
  <c r="D57" i="3"/>
  <c r="D61" i="3"/>
  <c r="E55" i="3"/>
  <c r="F55" i="3"/>
  <c r="G55" i="3"/>
  <c r="H55" i="3"/>
  <c r="D55" i="3"/>
  <c r="C56" i="3"/>
  <c r="C57" i="3"/>
  <c r="C61" i="3"/>
  <c r="C55" i="3"/>
  <c r="H46" i="3"/>
  <c r="H47" i="3"/>
  <c r="H48" i="3"/>
  <c r="H53" i="3"/>
  <c r="G46" i="3"/>
  <c r="G47" i="3"/>
  <c r="G48" i="3"/>
  <c r="G53" i="3"/>
  <c r="F46" i="3"/>
  <c r="F47" i="3"/>
  <c r="F48" i="3"/>
  <c r="F53" i="3"/>
  <c r="E46" i="3"/>
  <c r="E47" i="3"/>
  <c r="E48" i="3"/>
  <c r="E53" i="3"/>
  <c r="D46" i="3"/>
  <c r="D47" i="3"/>
  <c r="D48" i="3"/>
  <c r="D53" i="3"/>
  <c r="D45" i="3"/>
  <c r="E45" i="3"/>
  <c r="F45" i="3"/>
  <c r="G45" i="3"/>
  <c r="H45" i="3"/>
  <c r="C46" i="3"/>
  <c r="C47" i="3"/>
  <c r="C48" i="3"/>
  <c r="C53" i="3"/>
  <c r="C45" i="3"/>
  <c r="H39" i="3"/>
  <c r="H40" i="3"/>
  <c r="H43" i="3"/>
  <c r="G39" i="3"/>
  <c r="G40" i="3"/>
  <c r="G43" i="3"/>
  <c r="F39" i="3"/>
  <c r="F40" i="3"/>
  <c r="F43" i="3"/>
  <c r="E39" i="3"/>
  <c r="E40" i="3"/>
  <c r="E43" i="3"/>
  <c r="D39" i="3"/>
  <c r="D40" i="3"/>
  <c r="D43" i="3"/>
  <c r="D38" i="3"/>
  <c r="E38" i="3"/>
  <c r="F38" i="3"/>
  <c r="G38" i="3"/>
  <c r="H38" i="3"/>
  <c r="D37" i="3"/>
  <c r="E37" i="3"/>
  <c r="F37" i="3"/>
  <c r="G37" i="3"/>
  <c r="H37" i="3"/>
  <c r="C38" i="3"/>
  <c r="C39" i="3"/>
  <c r="C40" i="3"/>
  <c r="C43" i="3"/>
  <c r="C37" i="3"/>
  <c r="D35" i="3"/>
  <c r="E35" i="3"/>
  <c r="F35" i="3"/>
  <c r="G35" i="3"/>
  <c r="H35" i="3"/>
  <c r="C35" i="3"/>
  <c r="D33" i="3"/>
  <c r="E33" i="3"/>
  <c r="F33" i="3"/>
  <c r="G33" i="3"/>
  <c r="H33" i="3"/>
  <c r="C33" i="3"/>
  <c r="D26" i="3"/>
  <c r="E26" i="3"/>
  <c r="F26" i="3"/>
  <c r="G26" i="3"/>
  <c r="H26" i="3"/>
  <c r="C26" i="3"/>
  <c r="H9" i="3"/>
  <c r="H10" i="3"/>
  <c r="H15" i="3"/>
  <c r="H16" i="3"/>
  <c r="H17" i="3"/>
  <c r="H20" i="3"/>
  <c r="H21" i="3"/>
  <c r="H22" i="3"/>
  <c r="G9" i="3"/>
  <c r="G10" i="3"/>
  <c r="G15" i="3"/>
  <c r="G16" i="3"/>
  <c r="G17" i="3"/>
  <c r="G20" i="3"/>
  <c r="G21" i="3"/>
  <c r="G22" i="3"/>
  <c r="F9" i="3"/>
  <c r="F10" i="3"/>
  <c r="F15" i="3"/>
  <c r="F16" i="3"/>
  <c r="F17" i="3"/>
  <c r="F20" i="3"/>
  <c r="F21" i="3"/>
  <c r="F22" i="3"/>
  <c r="E9" i="3"/>
  <c r="E10" i="3"/>
  <c r="E15" i="3"/>
  <c r="E16" i="3"/>
  <c r="E17" i="3"/>
  <c r="E20" i="3"/>
  <c r="E21" i="3"/>
  <c r="E22" i="3"/>
  <c r="D9" i="3"/>
  <c r="D10" i="3"/>
  <c r="D15" i="3"/>
  <c r="D16" i="3"/>
  <c r="D17" i="3"/>
  <c r="D20" i="3"/>
  <c r="D21" i="3"/>
  <c r="D22" i="3"/>
  <c r="D8" i="3"/>
  <c r="E8" i="3"/>
  <c r="F8" i="3"/>
  <c r="G8" i="3"/>
  <c r="H8" i="3"/>
  <c r="C9" i="3"/>
  <c r="C10" i="3"/>
  <c r="C15" i="3"/>
  <c r="C16" i="3"/>
  <c r="C17" i="3"/>
  <c r="C20" i="3"/>
  <c r="C21" i="3"/>
  <c r="C22" i="3"/>
  <c r="C8" i="3"/>
  <c r="D114" i="7"/>
  <c r="S11" i="7"/>
  <c r="E38" i="4" s="1"/>
  <c r="E42" i="4" s="1"/>
  <c r="C42" i="6"/>
  <c r="C41" i="6"/>
  <c r="C40" i="6"/>
  <c r="G27" i="6"/>
  <c r="F27" i="6"/>
  <c r="E27" i="6"/>
  <c r="D27" i="6"/>
  <c r="C27" i="6"/>
  <c r="E28" i="4" s="1"/>
  <c r="E35" i="4" s="1"/>
  <c r="E24" i="3" s="1"/>
  <c r="G24" i="6"/>
  <c r="F24" i="6"/>
  <c r="E24" i="6"/>
  <c r="D24" i="6"/>
  <c r="C24" i="6"/>
  <c r="G21" i="6"/>
  <c r="F21" i="6"/>
  <c r="E21" i="6"/>
  <c r="D21" i="6"/>
  <c r="C21" i="6"/>
  <c r="G17" i="6"/>
  <c r="F17" i="6"/>
  <c r="E17" i="6"/>
  <c r="D17" i="6"/>
  <c r="C17" i="6"/>
  <c r="G12" i="6"/>
  <c r="F12" i="6"/>
  <c r="E12" i="6"/>
  <c r="D12" i="6"/>
  <c r="C12" i="6"/>
  <c r="H63" i="4"/>
  <c r="H28" i="3" s="1"/>
  <c r="G63" i="4"/>
  <c r="G28" i="3" s="1"/>
  <c r="F63" i="4"/>
  <c r="F28" i="3" s="1"/>
  <c r="E63" i="4"/>
  <c r="E28" i="3" s="1"/>
  <c r="D63" i="4"/>
  <c r="D28" i="3" s="1"/>
  <c r="C63" i="4"/>
  <c r="C28" i="3" s="1"/>
  <c r="D35" i="4"/>
  <c r="D24" i="3" s="1"/>
  <c r="C35" i="4"/>
  <c r="C24" i="3" s="1"/>
  <c r="D121" i="3"/>
  <c r="E121" i="3" s="1"/>
  <c r="F121" i="3" s="1"/>
  <c r="G121" i="3" s="1"/>
  <c r="H121" i="3" s="1"/>
  <c r="C121" i="3"/>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F28" i="4" l="1"/>
  <c r="F35" i="4" s="1"/>
  <c r="F24" i="3" s="1"/>
  <c r="G28" i="4"/>
  <c r="C13" i="4"/>
  <c r="D13" i="4" s="1"/>
  <c r="D11" i="3" s="1"/>
  <c r="C44" i="6"/>
  <c r="S114" i="7"/>
  <c r="AE114" i="7"/>
  <c r="E25" i="3"/>
  <c r="E27" i="3" s="1"/>
  <c r="D29" i="6"/>
  <c r="F29" i="6"/>
  <c r="D111" i="3"/>
  <c r="Y114" i="7"/>
  <c r="C14" i="4"/>
  <c r="C15" i="4"/>
  <c r="C29" i="6"/>
  <c r="D6" i="3" s="1"/>
  <c r="C6" i="3" s="1"/>
  <c r="E29" i="6"/>
  <c r="G29" i="6"/>
  <c r="B81" i="2"/>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C111" i="3"/>
  <c r="E42" i="6"/>
  <c r="F15" i="4" s="1"/>
  <c r="F13" i="3" s="1"/>
  <c r="E41" i="6"/>
  <c r="F14" i="4" s="1"/>
  <c r="D41" i="6"/>
  <c r="E14" i="4" s="1"/>
  <c r="E12" i="3" s="1"/>
  <c r="D42" i="6"/>
  <c r="E15" i="4" s="1"/>
  <c r="E13" i="3" s="1"/>
  <c r="H28" i="4" l="1"/>
  <c r="G35" i="4"/>
  <c r="G24" i="3" s="1"/>
  <c r="E6" i="3"/>
  <c r="D32" i="6"/>
  <c r="D40" i="6" s="1"/>
  <c r="E13" i="4" s="1"/>
  <c r="H6" i="3"/>
  <c r="G32" i="6"/>
  <c r="G40" i="6" s="1"/>
  <c r="H13" i="4" s="1"/>
  <c r="G6" i="3"/>
  <c r="F32" i="6"/>
  <c r="F40" i="6" s="1"/>
  <c r="G13" i="4" s="1"/>
  <c r="G127" i="3" s="1"/>
  <c r="F6" i="3"/>
  <c r="E32" i="6"/>
  <c r="E40" i="6" s="1"/>
  <c r="F13" i="4" s="1"/>
  <c r="D90" i="5"/>
  <c r="D91" i="5" s="1"/>
  <c r="C13" i="3"/>
  <c r="D15" i="4"/>
  <c r="D13" i="3" s="1"/>
  <c r="C12" i="3"/>
  <c r="D14" i="4"/>
  <c r="F42" i="4"/>
  <c r="F25" i="3" s="1"/>
  <c r="F27" i="3" s="1"/>
  <c r="H42" i="4"/>
  <c r="C42" i="4"/>
  <c r="C25" i="3" s="1"/>
  <c r="C27" i="3" s="1"/>
  <c r="G42" i="4"/>
  <c r="D42" i="4"/>
  <c r="F12" i="3"/>
  <c r="C11" i="3"/>
  <c r="C23" i="3" s="1"/>
  <c r="C25" i="4"/>
  <c r="C90" i="5"/>
  <c r="C91" i="5" s="1"/>
  <c r="G41" i="6"/>
  <c r="F41" i="6"/>
  <c r="G42" i="6"/>
  <c r="H15" i="4" s="1"/>
  <c r="H13" i="3" s="1"/>
  <c r="F42" i="6"/>
  <c r="G15" i="4" s="1"/>
  <c r="G13" i="3" s="1"/>
  <c r="G128" i="3" l="1"/>
  <c r="G130" i="3"/>
  <c r="G126" i="3"/>
  <c r="F127" i="3"/>
  <c r="F130" i="3"/>
  <c r="F128" i="3"/>
  <c r="F126" i="3"/>
  <c r="E11" i="3"/>
  <c r="E23" i="3" s="1"/>
  <c r="E29" i="3" s="1"/>
  <c r="E130" i="3"/>
  <c r="E126" i="3"/>
  <c r="E127" i="3"/>
  <c r="E128" i="3"/>
  <c r="E50" i="5"/>
  <c r="H130" i="3"/>
  <c r="H126" i="3"/>
  <c r="H128" i="3"/>
  <c r="H127" i="3"/>
  <c r="H35" i="4"/>
  <c r="H24" i="3" s="1"/>
  <c r="E25" i="4"/>
  <c r="E65" i="4" s="1"/>
  <c r="E131" i="3" s="1"/>
  <c r="D44" i="6"/>
  <c r="H11" i="3"/>
  <c r="H50" i="5"/>
  <c r="G11" i="3"/>
  <c r="G50" i="5"/>
  <c r="F11" i="3"/>
  <c r="F23" i="3" s="1"/>
  <c r="F29" i="3" s="1"/>
  <c r="F50" i="5"/>
  <c r="E44" i="6"/>
  <c r="F25" i="4"/>
  <c r="F65" i="4" s="1"/>
  <c r="F131" i="3" s="1"/>
  <c r="H14" i="4"/>
  <c r="H12" i="3" s="1"/>
  <c r="G44" i="6"/>
  <c r="G14" i="4"/>
  <c r="G12" i="3" s="1"/>
  <c r="G23" i="3" s="1"/>
  <c r="F44" i="6"/>
  <c r="D25" i="4"/>
  <c r="D65" i="4" s="1"/>
  <c r="D131" i="3" s="1"/>
  <c r="D12" i="3"/>
  <c r="D23" i="3" s="1"/>
  <c r="H25" i="3"/>
  <c r="G25" i="3"/>
  <c r="G27" i="3" s="1"/>
  <c r="C65" i="4"/>
  <c r="D25" i="3"/>
  <c r="D27" i="3" s="1"/>
  <c r="C29" i="3"/>
  <c r="C67" i="4" s="1"/>
  <c r="E67" i="4"/>
  <c r="H23" i="3" l="1"/>
  <c r="H27" i="3"/>
  <c r="E75" i="3"/>
  <c r="E111" i="3" s="1"/>
  <c r="E90" i="5" s="1"/>
  <c r="E76" i="5"/>
  <c r="E88" i="5" s="1"/>
  <c r="H75" i="3"/>
  <c r="H111" i="3" s="1"/>
  <c r="H90" i="5" s="1"/>
  <c r="H76" i="5"/>
  <c r="H88" i="5" s="1"/>
  <c r="G75" i="3"/>
  <c r="G111" i="3" s="1"/>
  <c r="G90" i="5" s="1"/>
  <c r="G76" i="5"/>
  <c r="G88" i="5" s="1"/>
  <c r="F75" i="3"/>
  <c r="F111" i="3" s="1"/>
  <c r="F90" i="5" s="1"/>
  <c r="F76" i="5"/>
  <c r="F88" i="5" s="1"/>
  <c r="H25" i="4"/>
  <c r="H65" i="4" s="1"/>
  <c r="H131" i="3" s="1"/>
  <c r="G25" i="4"/>
  <c r="G65" i="4" s="1"/>
  <c r="G131" i="3" s="1"/>
  <c r="D29" i="3"/>
  <c r="F67" i="4"/>
  <c r="G29" i="3"/>
  <c r="C68" i="4"/>
  <c r="C113" i="3"/>
  <c r="C115" i="3" s="1"/>
  <c r="H29" i="3" l="1"/>
  <c r="H113" i="3" s="1"/>
  <c r="E91" i="5"/>
  <c r="E113" i="3"/>
  <c r="G113" i="3"/>
  <c r="D67" i="4"/>
  <c r="D68" i="4" s="1"/>
  <c r="D113" i="3"/>
  <c r="D115" i="3" s="1"/>
  <c r="E114" i="3" s="1"/>
  <c r="E115" i="3" s="1"/>
  <c r="H91" i="5"/>
  <c r="F91" i="5"/>
  <c r="G91" i="5"/>
  <c r="F113" i="3"/>
  <c r="G67" i="4"/>
  <c r="H67" i="4" l="1"/>
  <c r="E7" i="4"/>
  <c r="E68" i="4" s="1"/>
  <c r="F114" i="3"/>
  <c r="F115" i="3" s="1"/>
  <c r="F7" i="4"/>
  <c r="F68" i="4" s="1"/>
  <c r="G114" i="3" l="1"/>
  <c r="G115" i="3" s="1"/>
  <c r="G7" i="4"/>
  <c r="G68" i="4" s="1"/>
  <c r="H114" i="3" l="1"/>
  <c r="H115" i="3" s="1"/>
  <c r="H7" i="4"/>
  <c r="H68" i="4" s="1"/>
  <c r="F114" i="7"/>
</calcChain>
</file>

<file path=xl/comments1.xml><?xml version="1.0" encoding="utf-8"?>
<comments xmlns="http://schemas.openxmlformats.org/spreadsheetml/2006/main">
  <authors>
    <author>kim.cannon</author>
  </authors>
  <commentList>
    <comment ref="C118" authorId="0" shapeId="0">
      <text>
        <r>
          <rPr>
            <b/>
            <sz val="9"/>
            <color indexed="81"/>
            <rFont val="Tahoma"/>
            <family val="2"/>
          </rPr>
          <t>Estimated B/fwd from budget plan</t>
        </r>
      </text>
    </comment>
  </commentList>
</comments>
</file>

<file path=xl/comments2.xml><?xml version="1.0" encoding="utf-8"?>
<comments xmlns="http://schemas.openxmlformats.org/spreadsheetml/2006/main">
  <authors>
    <author>kim.cannon</author>
    <author>Michelle.Roots</author>
    <author>Tim</author>
    <author>helen.elliston2</author>
  </authors>
  <commentList>
    <comment ref="C7" authorId="0" shapeId="0">
      <text>
        <r>
          <rPr>
            <b/>
            <sz val="9"/>
            <color indexed="81"/>
            <rFont val="Tahoma"/>
            <family val="2"/>
          </rPr>
          <t>Estimated B/fwd from budget plan</t>
        </r>
        <r>
          <rPr>
            <sz val="9"/>
            <color indexed="81"/>
            <rFont val="Tahoma"/>
            <family val="2"/>
          </rPr>
          <t xml:space="preserve">
</t>
        </r>
      </text>
    </comment>
    <comment ref="C10" authorId="1" shapeId="0">
      <text>
        <r>
          <rPr>
            <sz val="10"/>
            <color indexed="81"/>
            <rFont val="Tahoma"/>
            <family val="2"/>
          </rPr>
          <t>from funding statement, for future years, flex pupil led on pupil nos  PLUS any known fixed elements</t>
        </r>
      </text>
    </comment>
    <comment ref="D10" authorId="2" shapeId="0">
      <text>
        <r>
          <rPr>
            <sz val="9"/>
            <color indexed="81"/>
            <rFont val="Tahoma"/>
            <family val="2"/>
          </rPr>
          <t xml:space="preserve">update if changed from original
</t>
        </r>
      </text>
    </comment>
    <comment ref="E10" authorId="2" shapeId="0">
      <text>
        <r>
          <rPr>
            <sz val="9"/>
            <color indexed="81"/>
            <rFont val="Tahoma"/>
            <family val="2"/>
          </rPr>
          <t xml:space="preserve">flex for pupil nos.
</t>
        </r>
      </text>
    </comment>
    <comment ref="F10" authorId="2" shapeId="0">
      <text>
        <r>
          <rPr>
            <sz val="9"/>
            <color indexed="81"/>
            <rFont val="Tahoma"/>
            <family val="2"/>
          </rPr>
          <t xml:space="preserve">flex for pupil nos.
</t>
        </r>
      </text>
    </comment>
    <comment ref="G10" authorId="2" shapeId="0">
      <text>
        <r>
          <rPr>
            <sz val="9"/>
            <color indexed="81"/>
            <rFont val="Tahoma"/>
            <family val="2"/>
          </rPr>
          <t xml:space="preserve">flex for pupil nos.
</t>
        </r>
      </text>
    </comment>
    <comment ref="H10" authorId="2" shapeId="0">
      <text>
        <r>
          <rPr>
            <sz val="9"/>
            <color indexed="81"/>
            <rFont val="Tahoma"/>
            <family val="2"/>
          </rPr>
          <t xml:space="preserve">flex for pupil nos.
</t>
        </r>
      </text>
    </comment>
    <comment ref="C11" authorId="1" shapeId="0">
      <text>
        <r>
          <rPr>
            <sz val="10"/>
            <color indexed="81"/>
            <rFont val="Tahoma"/>
            <family val="2"/>
          </rPr>
          <t xml:space="preserve">from funding statement
</t>
        </r>
      </text>
    </comment>
    <comment ref="E11" authorId="2" shapeId="0">
      <text>
        <r>
          <rPr>
            <sz val="9"/>
            <color indexed="81"/>
            <rFont val="Tahoma"/>
            <family val="2"/>
          </rPr>
          <t xml:space="preserve">flex for pupil nos.
</t>
        </r>
      </text>
    </comment>
    <comment ref="F11" authorId="2" shapeId="0">
      <text>
        <r>
          <rPr>
            <sz val="9"/>
            <color indexed="81"/>
            <rFont val="Tahoma"/>
            <family val="2"/>
          </rPr>
          <t xml:space="preserve">flex for pupil nos.
</t>
        </r>
      </text>
    </comment>
    <comment ref="G11" authorId="2" shapeId="0">
      <text>
        <r>
          <rPr>
            <sz val="9"/>
            <color indexed="81"/>
            <rFont val="Tahoma"/>
            <family val="2"/>
          </rPr>
          <t xml:space="preserve">flex for pupil nos.
</t>
        </r>
      </text>
    </comment>
    <comment ref="H11" authorId="2" shapeId="0">
      <text>
        <r>
          <rPr>
            <sz val="9"/>
            <color indexed="81"/>
            <rFont val="Tahoma"/>
            <family val="2"/>
          </rPr>
          <t xml:space="preserve">flex for pupil nos.
</t>
        </r>
      </text>
    </comment>
    <comment ref="C12" authorId="1" shapeId="0">
      <text>
        <r>
          <rPr>
            <sz val="10"/>
            <color indexed="81"/>
            <rFont val="Tahoma"/>
            <family val="2"/>
          </rPr>
          <t xml:space="preserve">From funding statement
</t>
        </r>
      </text>
    </comment>
    <comment ref="C17" authorId="3" shapeId="0">
      <text>
        <r>
          <rPr>
            <sz val="9"/>
            <color indexed="81"/>
            <rFont val="Tahoma"/>
            <family val="2"/>
          </rPr>
          <t xml:space="preserve">
from funding statement</t>
        </r>
      </text>
    </comment>
    <comment ref="C18" authorId="3" shapeId="0">
      <text>
        <r>
          <rPr>
            <sz val="9"/>
            <color indexed="81"/>
            <rFont val="Tahoma"/>
            <family val="2"/>
          </rPr>
          <t xml:space="preserve">
from funding statement</t>
        </r>
      </text>
    </comment>
    <comment ref="C19" authorId="1" shapeId="0">
      <text>
        <r>
          <rPr>
            <sz val="10"/>
            <color indexed="81"/>
            <rFont val="Tahoma"/>
            <family val="2"/>
          </rPr>
          <t xml:space="preserve">i.e. £25k received before the Funding Agreement
</t>
        </r>
      </text>
    </comment>
    <comment ref="C22" authorId="2" shapeId="0">
      <text>
        <r>
          <rPr>
            <sz val="9"/>
            <color indexed="81"/>
            <rFont val="Tahoma"/>
            <family val="2"/>
          </rPr>
          <t>Pipeline academies only, not for converters</t>
        </r>
      </text>
    </comment>
  </commentList>
</comments>
</file>

<file path=xl/comments3.xml><?xml version="1.0" encoding="utf-8"?>
<comments xmlns="http://schemas.openxmlformats.org/spreadsheetml/2006/main">
  <authors>
    <author>Michelle.Roots</author>
    <author>kim.cannon</author>
  </authors>
  <commentList>
    <comment ref="C8" authorId="0" shapeId="0">
      <text>
        <r>
          <rPr>
            <sz val="10"/>
            <color indexed="81"/>
            <rFont val="Tahoma"/>
            <family val="2"/>
          </rPr>
          <t xml:space="preserve">i.e. from staffing calculator
</t>
        </r>
      </text>
    </comment>
    <comment ref="D8" authorId="1" shapeId="0">
      <text>
        <r>
          <rPr>
            <b/>
            <sz val="9"/>
            <color indexed="81"/>
            <rFont val="Tahoma"/>
            <family val="2"/>
          </rPr>
          <t>from updated staff calculator</t>
        </r>
        <r>
          <rPr>
            <sz val="9"/>
            <color indexed="81"/>
            <rFont val="Tahoma"/>
            <family val="2"/>
          </rPr>
          <t xml:space="preserve">
</t>
        </r>
      </text>
    </comment>
    <comment ref="C12" authorId="0" shapeId="0">
      <text>
        <r>
          <rPr>
            <sz val="10"/>
            <color indexed="81"/>
            <rFont val="Tahoma"/>
            <family val="2"/>
          </rPr>
          <t xml:space="preserve">i.e. from staffing calculator
</t>
        </r>
      </text>
    </comment>
    <comment ref="D12" authorId="1" shapeId="0">
      <text>
        <r>
          <rPr>
            <b/>
            <sz val="9"/>
            <color indexed="81"/>
            <rFont val="Tahoma"/>
            <family val="2"/>
          </rPr>
          <t>from updated staff calculator</t>
        </r>
      </text>
    </comment>
    <comment ref="C18" authorId="0" shapeId="0">
      <text>
        <r>
          <rPr>
            <sz val="10"/>
            <color indexed="81"/>
            <rFont val="Tahoma"/>
            <family val="2"/>
          </rPr>
          <t xml:space="preserve">letter from the LGPS team
</t>
        </r>
      </text>
    </comment>
    <comment ref="C20" authorId="0" shapeId="0">
      <text>
        <r>
          <rPr>
            <sz val="10"/>
            <color indexed="81"/>
            <rFont val="Tahoma"/>
            <family val="2"/>
          </rPr>
          <t xml:space="preserve">i.e. from staffing calculator
</t>
        </r>
      </text>
    </comment>
    <comment ref="D20" authorId="1" shapeId="0">
      <text>
        <r>
          <rPr>
            <b/>
            <sz val="9"/>
            <color indexed="81"/>
            <rFont val="Tahoma"/>
            <family val="2"/>
          </rPr>
          <t>from updated staff calculator</t>
        </r>
      </text>
    </comment>
    <comment ref="C74" authorId="0" shapeId="0">
      <text>
        <r>
          <rPr>
            <sz val="10"/>
            <color indexed="81"/>
            <rFont val="Tahoma"/>
            <family val="2"/>
          </rPr>
          <t xml:space="preserve">i.e. training, mileage, relocation, uniforms, free meals etc
</t>
        </r>
      </text>
    </comment>
  </commentList>
</comments>
</file>

<file path=xl/comments4.xml><?xml version="1.0" encoding="utf-8"?>
<comments xmlns="http://schemas.openxmlformats.org/spreadsheetml/2006/main">
  <authors>
    <author>Graeme Ruffels</author>
  </authors>
  <commentList>
    <comment ref="B8" authorId="0" shapeId="0">
      <text>
        <r>
          <rPr>
            <b/>
            <sz val="8"/>
            <color indexed="81"/>
            <rFont val="Tahoma"/>
            <family val="2"/>
          </rPr>
          <t>Only show funding in the year that it is anticipated that it will be claimed</t>
        </r>
      </text>
    </comment>
  </commentList>
</comments>
</file>

<file path=xl/comments5.xml><?xml version="1.0" encoding="utf-8"?>
<comments xmlns="http://schemas.openxmlformats.org/spreadsheetml/2006/main">
  <authors>
    <author>Tim</author>
    <author>kim.cannon</author>
  </authors>
  <commentList>
    <comment ref="C32" authorId="0" shapeId="0">
      <text>
        <r>
          <rPr>
            <sz val="9"/>
            <color indexed="81"/>
            <rFont val="Tahoma"/>
            <family val="2"/>
          </rPr>
          <t xml:space="preserve">no. of pupils eligible for FSM at any time over last 6 years that are currently in school on census date
</t>
        </r>
      </text>
    </comment>
    <comment ref="C33" authorId="1" shapeId="0">
      <text>
        <r>
          <rPr>
            <b/>
            <sz val="9"/>
            <color indexed="81"/>
            <rFont val="Tahoma"/>
            <family val="2"/>
          </rPr>
          <t>no. of LAC in school based on termly census</t>
        </r>
        <r>
          <rPr>
            <sz val="9"/>
            <color indexed="81"/>
            <rFont val="Tahoma"/>
            <family val="2"/>
          </rPr>
          <t xml:space="preserve">
</t>
        </r>
      </text>
    </comment>
    <comment ref="C34" authorId="1" shapeId="0">
      <text>
        <r>
          <rPr>
            <b/>
            <sz val="9"/>
            <color indexed="81"/>
            <rFont val="Tahoma"/>
            <family val="2"/>
          </rPr>
          <t>no. of children whose parents serve in the Armed Forces</t>
        </r>
      </text>
    </comment>
    <comment ref="C35" authorId="1" shapeId="0">
      <text>
        <r>
          <rPr>
            <b/>
            <sz val="9"/>
            <color indexed="81"/>
            <rFont val="Tahoma"/>
            <family val="2"/>
          </rPr>
          <t>kim.cannon:</t>
        </r>
        <r>
          <rPr>
            <sz val="9"/>
            <color indexed="81"/>
            <rFont val="Tahoma"/>
            <family val="2"/>
          </rPr>
          <t xml:space="preserve">
No. of eligible 3-4 year olds</t>
        </r>
      </text>
    </comment>
  </commentList>
</comments>
</file>

<file path=xl/sharedStrings.xml><?xml version="1.0" encoding="utf-8"?>
<sst xmlns="http://schemas.openxmlformats.org/spreadsheetml/2006/main" count="584" uniqueCount="320">
  <si>
    <t>Disclaimer of use:</t>
  </si>
  <si>
    <t>Orange cells are formula driven only, cannot be amended without full access to spread sheet</t>
  </si>
  <si>
    <t>Use the Notes page to make notes or note sources of information or assumptions made</t>
  </si>
  <si>
    <t>Cross reference the notes for ease of use</t>
  </si>
  <si>
    <t>Make sure you have all available information, i.e.</t>
  </si>
  <si>
    <t>SEN data</t>
  </si>
  <si>
    <t>Flex per pupil dependent income / expenditure budgets</t>
  </si>
  <si>
    <t>Save different scenarios and keep plan updated - review current financial year and amend where necessary</t>
  </si>
  <si>
    <t>Comments are included in some cells for general guidance and should not be removed</t>
  </si>
  <si>
    <t>Do not use the comments facility to make notes, list any notes / assumptions on the notes page and cross reference</t>
  </si>
  <si>
    <t>INFLATION GUIDE</t>
  </si>
  <si>
    <t>Income</t>
  </si>
  <si>
    <t>Do not make assumptions of inflationary increases for government funding, assume zero or input known figures or known reductions</t>
  </si>
  <si>
    <t>Use inflation for staff where known as part of calculating staffing commitments  ,i.e. via staff calculator</t>
  </si>
  <si>
    <t>Ensure staffing commitments allow for incremental rises and changes to employer's National Insurance and pension rates</t>
  </si>
  <si>
    <t xml:space="preserve"> </t>
  </si>
  <si>
    <t>Ref</t>
  </si>
  <si>
    <t>Name / Cost Centre</t>
  </si>
  <si>
    <t>Notes / Assumptions</t>
  </si>
  <si>
    <t>EXPENDITURE</t>
  </si>
  <si>
    <t>2016-17</t>
  </si>
  <si>
    <t>PUPIL NUMBERS</t>
  </si>
  <si>
    <t>£</t>
  </si>
  <si>
    <t>Pupil Premium LAC</t>
  </si>
  <si>
    <t>Other Restricted Sub Total</t>
  </si>
  <si>
    <t>PLANNED EXPENDITURE</t>
  </si>
  <si>
    <t>SALARIES: OTHER</t>
  </si>
  <si>
    <t>Midday Supervision</t>
  </si>
  <si>
    <t>Surplus/Deficit in year</t>
  </si>
  <si>
    <t>Brought forward from prior year</t>
  </si>
  <si>
    <t>Carry forward to next year</t>
  </si>
  <si>
    <t>CAPITAL</t>
  </si>
  <si>
    <t>Balance Brought Forward</t>
  </si>
  <si>
    <t>Expenditure</t>
  </si>
  <si>
    <t>Balance at Year End</t>
  </si>
  <si>
    <t>1st Sept to 31st August</t>
  </si>
  <si>
    <t>INCOME</t>
  </si>
  <si>
    <t>Notes Ref:</t>
  </si>
  <si>
    <t xml:space="preserve">Revenue Balance Brought Forward </t>
  </si>
  <si>
    <t>Insurance</t>
  </si>
  <si>
    <t>Pupil Premium</t>
  </si>
  <si>
    <t>Other GAG (please specify)</t>
  </si>
  <si>
    <t>Rates</t>
  </si>
  <si>
    <t>Nursery Funding</t>
  </si>
  <si>
    <t>Other Government Grants excl. Capital Grants</t>
  </si>
  <si>
    <t>ECC: SEN LSA</t>
  </si>
  <si>
    <t>Sponsorship: not for Capital Purposes</t>
  </si>
  <si>
    <t>Other: Please enter description</t>
  </si>
  <si>
    <t>Revenue Funds Available</t>
  </si>
  <si>
    <t>OTHER INCOME: not for capital purposes</t>
  </si>
  <si>
    <t>Rent &amp; Lettings</t>
  </si>
  <si>
    <t>TOTAL INCOME (Excluding Brought forward balance)</t>
  </si>
  <si>
    <t>Check to summary</t>
  </si>
  <si>
    <t>Check total, should be zero</t>
  </si>
  <si>
    <t>SALARIES: TEACHING STAFF</t>
  </si>
  <si>
    <t>Teachers</t>
  </si>
  <si>
    <t>Supply Teachers</t>
  </si>
  <si>
    <t>SALARIES: EDUCATION SUPPORT</t>
  </si>
  <si>
    <t>LGPS deficit</t>
  </si>
  <si>
    <t>Administrative Staff</t>
  </si>
  <si>
    <t>Premises Staff</t>
  </si>
  <si>
    <t>MAINTENANCE OF PREMISES</t>
  </si>
  <si>
    <t>Structural Maintenance Plan</t>
  </si>
  <si>
    <t>Buildings - Upkeep</t>
  </si>
  <si>
    <t>Grounds - Upkeep</t>
  </si>
  <si>
    <t>Please specify</t>
  </si>
  <si>
    <t>OTHER OCCUPANCY COSTS</t>
  </si>
  <si>
    <t>Cleaning</t>
  </si>
  <si>
    <t>Fuel</t>
  </si>
  <si>
    <t>Water</t>
  </si>
  <si>
    <t>Rent and Rates</t>
  </si>
  <si>
    <t>EDUCATIONAL SUPPLIES &amp; SERVICES</t>
  </si>
  <si>
    <t>Telephones</t>
  </si>
  <si>
    <t>Catering</t>
  </si>
  <si>
    <t>Professional Fees Exp.</t>
  </si>
  <si>
    <t>FURNITURE &amp; EQUIPMENT: not capitalised</t>
  </si>
  <si>
    <t>Furniture</t>
  </si>
  <si>
    <t>Equipment</t>
  </si>
  <si>
    <t>TECHNOLOGY COSTS: not capitalised</t>
  </si>
  <si>
    <t>IT Services</t>
  </si>
  <si>
    <t>Reprographics</t>
  </si>
  <si>
    <t>Staff Training</t>
  </si>
  <si>
    <t>OTHER GAG EXPENDITURE</t>
  </si>
  <si>
    <t>Staff Transport</t>
  </si>
  <si>
    <t>NON  GAG EXPENDITURE</t>
  </si>
  <si>
    <t>PUPIL NUMBER FORECAST</t>
  </si>
  <si>
    <t>Nursery</t>
  </si>
  <si>
    <t>Reception</t>
  </si>
  <si>
    <t>Year 1</t>
  </si>
  <si>
    <t>Year 2</t>
  </si>
  <si>
    <t>KS1 Total</t>
  </si>
  <si>
    <t>Year 3</t>
  </si>
  <si>
    <t>Year 4</t>
  </si>
  <si>
    <t>Year 5</t>
  </si>
  <si>
    <t>Year 6</t>
  </si>
  <si>
    <t>KS2 Total</t>
  </si>
  <si>
    <t>Year 7</t>
  </si>
  <si>
    <t>Year 8</t>
  </si>
  <si>
    <t>Year 9</t>
  </si>
  <si>
    <t xml:space="preserve"> KS3 Total</t>
  </si>
  <si>
    <t>Year 10</t>
  </si>
  <si>
    <t>Year 11</t>
  </si>
  <si>
    <t xml:space="preserve"> KS4 Total</t>
  </si>
  <si>
    <t>Year 12</t>
  </si>
  <si>
    <t>Year 13</t>
  </si>
  <si>
    <t>6th Form Total</t>
  </si>
  <si>
    <t xml:space="preserve"> TOTAL</t>
  </si>
  <si>
    <t>PUPIL PREMIUM</t>
  </si>
  <si>
    <t>Census Day
Jan 2016 Estimate</t>
  </si>
  <si>
    <t>TOTAL PUPIL PREMIUM</t>
  </si>
  <si>
    <t>Financial Year</t>
  </si>
  <si>
    <t>PUPIL NAME</t>
  </si>
  <si>
    <t>Year</t>
  </si>
  <si>
    <t>Autumn 2011 only</t>
  </si>
  <si>
    <t>Do not delete</t>
  </si>
  <si>
    <t>hourly rate</t>
  </si>
  <si>
    <t>ordinary</t>
  </si>
  <si>
    <t>outer fringe</t>
  </si>
  <si>
    <t>inner fringe</t>
  </si>
  <si>
    <t>Spring 2012 onwards</t>
  </si>
  <si>
    <t>Ordinary</t>
  </si>
  <si>
    <t>Fringe</t>
  </si>
  <si>
    <t>Inner</t>
  </si>
  <si>
    <t>Use this sheet to show summary of staffing budget calculations</t>
  </si>
  <si>
    <t>or link to staffing calculator spread sheet</t>
  </si>
  <si>
    <t>name, date and location of staff calculator</t>
  </si>
  <si>
    <t>Academy 5 Year Plan: GUIDE</t>
  </si>
  <si>
    <t>5 Year Plan: NOTES</t>
  </si>
  <si>
    <t>5 Year Plan: INCOME</t>
  </si>
  <si>
    <t>Only enter data in yellow cells</t>
  </si>
  <si>
    <t xml:space="preserve">Enter Academy name on Notes sheet to pull through to each tab. </t>
  </si>
  <si>
    <t>5 Year Plan: EXPENDITURE</t>
  </si>
  <si>
    <t>5 Year Plan: PUPIL NUMBERS AND PUPIL PREMIUM</t>
  </si>
  <si>
    <t>2017-18</t>
  </si>
  <si>
    <t>Census Day
Jan 2017 Estimate</t>
  </si>
  <si>
    <t>Use best known pupil intake figures</t>
  </si>
  <si>
    <t>EFA General Annual Grant (GAG)</t>
  </si>
  <si>
    <t>EFA: School Budget Share</t>
  </si>
  <si>
    <t>EFA: PE Grant</t>
  </si>
  <si>
    <t>No. of Free School Meals</t>
  </si>
  <si>
    <t>No. of Looked After Children (LAC)</t>
  </si>
  <si>
    <t>Amount per Armed Forces Child</t>
  </si>
  <si>
    <t>Amount per FSM</t>
  </si>
  <si>
    <t xml:space="preserve">Amount per LAC </t>
  </si>
  <si>
    <t>Pupil Premium Free School Meals</t>
  </si>
  <si>
    <t>Pupil Premium Armed Forces Children</t>
  </si>
  <si>
    <t>EFA Funding</t>
  </si>
  <si>
    <t>Other EFA Grants excl. Capital Grants</t>
  </si>
  <si>
    <t>TOTAL INCOME</t>
  </si>
  <si>
    <t>TOTAL PLANNED EXPENDITURE</t>
  </si>
  <si>
    <t>Total GAG expenditure</t>
  </si>
  <si>
    <t>Total NON GAG Expenditure</t>
  </si>
  <si>
    <t>TOTAL EXPENDITURE</t>
  </si>
  <si>
    <t>EFA letters</t>
  </si>
  <si>
    <t>Funding statement</t>
  </si>
  <si>
    <t>Historical financial data</t>
  </si>
  <si>
    <t>Staffing commitments</t>
  </si>
  <si>
    <t>Asset Management Plan</t>
  </si>
  <si>
    <t>School Development Plan</t>
  </si>
  <si>
    <t>List of contracts</t>
  </si>
  <si>
    <t>Free School Meals and Looked After Children nos.</t>
  </si>
  <si>
    <t>Current and predicted pupil numbers</t>
  </si>
  <si>
    <t>Employees Expenditure</t>
  </si>
  <si>
    <t>Non Staff Expenditure</t>
  </si>
  <si>
    <t>Pupil Premium Service Children</t>
  </si>
  <si>
    <t>Other please specify</t>
  </si>
  <si>
    <t>No. of Armed Forces Children</t>
  </si>
  <si>
    <t>Select Rate</t>
  </si>
  <si>
    <t>Hours/wk</t>
  </si>
  <si>
    <t>TOTAL FOR YEAR</t>
  </si>
  <si>
    <t>2017-18 (Sept-Aug)</t>
  </si>
  <si>
    <t/>
  </si>
  <si>
    <t>2013-14 Budget Plan: Capital Income &amp; Expenditure</t>
  </si>
  <si>
    <t>Capital Balance Brought Forward from Previous Year</t>
  </si>
  <si>
    <t>Capital Funding/Income</t>
  </si>
  <si>
    <t>Formula Capital Grant (to be claimed)</t>
  </si>
  <si>
    <t>Direct Revenue Financing</t>
  </si>
  <si>
    <t>Total Capital Funds Available</t>
  </si>
  <si>
    <t>Planned Capital Expenditure</t>
  </si>
  <si>
    <t>Project 7 (Please enter description here)</t>
  </si>
  <si>
    <t>Project 8 (Please enter description here)</t>
  </si>
  <si>
    <t>Project 9 (Please enter description here)</t>
  </si>
  <si>
    <t>Project 10 (Please enter description here)</t>
  </si>
  <si>
    <t>Project 11 (Please enter description here)</t>
  </si>
  <si>
    <t>Project 12 (Please enter description here)</t>
  </si>
  <si>
    <t>Project 13 (Please enter description here)</t>
  </si>
  <si>
    <t>Project 14 (Please enter description here)</t>
  </si>
  <si>
    <t>Project 15 (Please enter description here)</t>
  </si>
  <si>
    <t>Total Planned Capital Expenditure</t>
  </si>
  <si>
    <t>Closing Capital Balance</t>
  </si>
  <si>
    <t>Revenue Contribution to Capital Projects</t>
  </si>
  <si>
    <t>Other 1 (Please enter description here)</t>
  </si>
  <si>
    <t>Other 2 (Please enter description here)</t>
  </si>
  <si>
    <t>Other 3 (Please enter description here)</t>
  </si>
  <si>
    <t>Project 2 (Please enter description here)</t>
  </si>
  <si>
    <t>Project 3 (Please enter description here)</t>
  </si>
  <si>
    <t>Project 4 (Please enter description here)</t>
  </si>
  <si>
    <t>Project 5 (Please enter description here)</t>
  </si>
  <si>
    <t>Project 6 (Please enter description here)</t>
  </si>
  <si>
    <t>5 Year Plan: High Needs Funding</t>
  </si>
  <si>
    <t>5 Year Plan : CAPITAL</t>
  </si>
  <si>
    <t>Select the appropriate rate for your area.</t>
  </si>
  <si>
    <t>Please note that if a pupil leaves during the academic year then there will be a clawback</t>
  </si>
  <si>
    <t>of the High Needs funding.</t>
  </si>
  <si>
    <t>Academy Capital Maintenance Fund</t>
  </si>
  <si>
    <t>The funding rates are applicable to the annual amount for 1 hour of High Needs funding</t>
  </si>
  <si>
    <t>High Needs</t>
  </si>
  <si>
    <t>Education Services Grant (ESG)</t>
  </si>
  <si>
    <t xml:space="preserve">Forward Financial Plan Summary </t>
  </si>
  <si>
    <t>Essex Inner Fringe</t>
  </si>
  <si>
    <t>Essex Outer Fringe</t>
  </si>
  <si>
    <t>Essex No Fringe</t>
  </si>
  <si>
    <t>2018-19</t>
  </si>
  <si>
    <t>Census Day
Jan 2018 Estimate</t>
  </si>
  <si>
    <t>2018-19 (Sept-Aug)</t>
  </si>
  <si>
    <t>Pest Control</t>
  </si>
  <si>
    <t>ITResources</t>
  </si>
  <si>
    <t>Play Equipment</t>
  </si>
  <si>
    <t>Catering Income</t>
  </si>
  <si>
    <t>Subscriptions</t>
  </si>
  <si>
    <t>Catering Equipment</t>
  </si>
  <si>
    <t>Broadband</t>
  </si>
  <si>
    <t>Caretakers House</t>
  </si>
  <si>
    <t>Bank Charges</t>
  </si>
  <si>
    <t>Use local knowledge and state reasoning in notes</t>
  </si>
  <si>
    <t xml:space="preserve">PUPIL NUMBERS </t>
  </si>
  <si>
    <t xml:space="preserve">COMMENTS  </t>
  </si>
  <si>
    <t>For secondary academies - enter the new year 7 intake each year and the subsequent year's numbers will be automatically populated</t>
  </si>
  <si>
    <t>For Primary academies - enter the new intake in Reception each year and the subsequent year's numbers will be automatically populated</t>
  </si>
  <si>
    <t>Except - sixth form, which will need to be populated on individual lines as an estimate of annual intake</t>
  </si>
  <si>
    <t>on completion of the CLA Tracker</t>
  </si>
  <si>
    <t xml:space="preserve">The value for Looked after Children is based on the DfE allowance but actual amounts are determined by the virtual Headteacher </t>
  </si>
  <si>
    <t>Minimum Funding Guarantee</t>
  </si>
  <si>
    <t>Start Up Grant/Post Opening Grant</t>
  </si>
  <si>
    <t>Allocation Protection</t>
  </si>
  <si>
    <t>Sixth Form Funding 16-19 Allocation</t>
  </si>
  <si>
    <t>EFA: UIFSM Grant</t>
  </si>
  <si>
    <r>
      <rPr>
        <b/>
        <sz val="12"/>
        <color theme="1"/>
        <rFont val="Arial"/>
        <family val="2"/>
      </rPr>
      <t>NB</t>
    </r>
    <r>
      <rPr>
        <sz val="12"/>
        <color theme="1"/>
        <rFont val="Arial"/>
        <family val="2"/>
      </rPr>
      <t>. Enter name of Academy &amp; or name of scenario in cell D2 on Notes page.</t>
    </r>
  </si>
  <si>
    <t>2019-20</t>
  </si>
  <si>
    <t>Census Day
Jan 2019 Estimate</t>
  </si>
  <si>
    <t>No. of eligible Early Years Children</t>
  </si>
  <si>
    <t>Amount per EY</t>
  </si>
  <si>
    <t>Pupil Premium EY</t>
  </si>
  <si>
    <t>Pupil Premium Early Years</t>
  </si>
  <si>
    <t>The value of £1320 applies to primary age pupils and can be overtyped as £935 for secondary pupils</t>
  </si>
  <si>
    <t>2019-20 (Sept-Aug)</t>
  </si>
  <si>
    <t>Place Funding (Enhanced Provision &amp; Special Schools only)</t>
  </si>
  <si>
    <t>Pupil Top Up (Enhanced Provision &amp; Special Schools only)</t>
  </si>
  <si>
    <t>Thurrock</t>
  </si>
  <si>
    <t>Other Employee Expenses</t>
  </si>
  <si>
    <t xml:space="preserve">Figures entered into the budget column on both the Income and expenditure tabs will automatically pre-populate the updated column and all future years </t>
  </si>
  <si>
    <t>with the exception of the staffing lines on the expenditure tab which should be entered from the future years on the staffing calculators.</t>
  </si>
  <si>
    <t>BUDGET AND UPDATED COLUMNS</t>
  </si>
  <si>
    <t xml:space="preserve">Where there are changes to the budget during the year (virements) the updated column should be overtyped and this new figure will then </t>
  </si>
  <si>
    <t>pull across the future years</t>
  </si>
  <si>
    <t>This spread sheet tool was supplied by Education Finance Support, EES for Schools. The spread sheet may be used to assist with a 5 year forward plan for an Academy.  An academy using this spread sheet does so at their own risk whether used by an academy employee or by Education Finance Support staff. Essex Education Services and Essex County Council accept no liability for its use and any subsequent decision making.  It remains the academy's responsibility to check the source data used and the output results.</t>
  </si>
  <si>
    <t>2016-17 BUDGET</t>
  </si>
  <si>
    <t>2016-17 UPDATED</t>
  </si>
  <si>
    <t>2020-21</t>
  </si>
  <si>
    <t>Census Day
Jan 2020 Estimate</t>
  </si>
  <si>
    <t>2016-17 BUDGET (Sept-Aug)</t>
  </si>
  <si>
    <t>2016-17 UPDATED (Sept-Aug)</t>
  </si>
  <si>
    <t>2020-21 (Sept-Aug)</t>
  </si>
  <si>
    <t>Teachers Salary</t>
  </si>
  <si>
    <t>As per 12.04.16</t>
  </si>
  <si>
    <t>LSA</t>
  </si>
  <si>
    <t>IT Technicians</t>
  </si>
  <si>
    <t>Dept. Technicians</t>
  </si>
  <si>
    <t>Science Technicians</t>
  </si>
  <si>
    <t>Library Staff</t>
  </si>
  <si>
    <t>LSA Salary</t>
  </si>
  <si>
    <t>As per 12.04.16 - manually increased 19/20 &amp; 20/21 salaries by 1%</t>
  </si>
  <si>
    <t>Admin</t>
  </si>
  <si>
    <t>Premises</t>
  </si>
  <si>
    <t>Cover Supervisors</t>
  </si>
  <si>
    <t>Student Services</t>
  </si>
  <si>
    <t xml:space="preserve">ND UQT for 2 terms in 16/17, returns to full cover supervisor 17/18 onwards.  </t>
  </si>
  <si>
    <t>Pastoral Staff</t>
  </si>
  <si>
    <t>Pastoral</t>
  </si>
  <si>
    <t xml:space="preserve">Falling Roll Funding </t>
  </si>
  <si>
    <t>Falling Roll Income</t>
  </si>
  <si>
    <t>As per timetable in falling roll report</t>
  </si>
  <si>
    <t>Misc Income/Bank Interest</t>
  </si>
  <si>
    <t>Bexley Income re SEN</t>
  </si>
  <si>
    <t>Parent Donations</t>
  </si>
  <si>
    <t>Sports Hall</t>
  </si>
  <si>
    <t>Astro</t>
  </si>
  <si>
    <t>School Games</t>
  </si>
  <si>
    <t>secondary</t>
  </si>
  <si>
    <t>Year 7 catchup</t>
  </si>
  <si>
    <t>LAC</t>
  </si>
  <si>
    <t>TLR understated</t>
  </si>
  <si>
    <t>TLR</t>
  </si>
  <si>
    <t>Understated on Teachers calculator - uplift of 10% YOY</t>
  </si>
  <si>
    <t>Hospitality</t>
  </si>
  <si>
    <t>Staff Recruitment</t>
  </si>
  <si>
    <t>FSM Staff</t>
  </si>
  <si>
    <t>Swimming Pool</t>
  </si>
  <si>
    <t>Astro Turf Pitch</t>
  </si>
  <si>
    <t>Furniture &amp; Equipment</t>
  </si>
  <si>
    <t>Irrecoverable VAT</t>
  </si>
  <si>
    <t>Office Expenses</t>
  </si>
  <si>
    <t>Pupil Premium Staffing</t>
  </si>
  <si>
    <t>Marketing - Headteacher</t>
  </si>
  <si>
    <t>School Improvement</t>
  </si>
  <si>
    <t>Buildings Improvements</t>
  </si>
  <si>
    <t>Curriculum</t>
  </si>
  <si>
    <t>SEN Income</t>
  </si>
  <si>
    <t>Additional 6th form funding based on business case</t>
  </si>
  <si>
    <t>Building Improvements</t>
  </si>
  <si>
    <t>Analysis of Budget</t>
  </si>
  <si>
    <t>Teachers Pay as %age of GAG</t>
  </si>
  <si>
    <t>Learning Support Staff as %age of GAG</t>
  </si>
  <si>
    <t>Other Support Staff as %age of GAG</t>
  </si>
  <si>
    <t>Total Staff as %age of GAG</t>
  </si>
  <si>
    <t>Total Staff as %age of Total Income</t>
  </si>
  <si>
    <t xml:space="preserve">2016-17 </t>
  </si>
  <si>
    <t>OTHER EXPENSES</t>
  </si>
  <si>
    <t>Shenfield High - Scenario 3 &amp; New Falling Roll Funding Profile</t>
  </si>
  <si>
    <t>Salix Repayment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</si>
</sst>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Red]\(#,##0\)"/>
    <numFmt numFmtId="166" formatCode="&quot;£&quot;#,##0"/>
    <numFmt numFmtId="167" formatCode="0.00_ ;\-0.00\ "/>
    <numFmt numFmtId="168" formatCode="0.0%"/>
  </numFmts>
  <fonts count="40" x14ac:knownFonts="1">
    <font>
      <sz val="12"/>
      <color theme="1"/>
      <name val="Arial"/>
      <family val="2"/>
    </font>
    <font>
      <sz val="12"/>
      <color theme="1"/>
      <name val="Arial"/>
      <family val="2"/>
    </font>
    <font>
      <sz val="11"/>
      <color indexed="8"/>
      <name val="Calibri"/>
      <family val="2"/>
    </font>
    <font>
      <b/>
      <sz val="20"/>
      <color indexed="8"/>
      <name val="Calibri"/>
      <family val="2"/>
    </font>
    <font>
      <sz val="20"/>
      <color indexed="8"/>
      <name val="Calibri"/>
      <family val="2"/>
    </font>
    <font>
      <b/>
      <sz val="11"/>
      <color indexed="8"/>
      <name val="Calibri"/>
      <family val="2"/>
    </font>
    <font>
      <sz val="12"/>
      <color indexed="8"/>
      <name val="Calibri"/>
      <family val="2"/>
    </font>
    <font>
      <b/>
      <sz val="16"/>
      <color indexed="8"/>
      <name val="Calibri"/>
      <family val="2"/>
    </font>
    <font>
      <b/>
      <sz val="12"/>
      <color indexed="8"/>
      <name val="Calibri"/>
      <family val="2"/>
    </font>
    <font>
      <b/>
      <sz val="12"/>
      <name val="Calibri"/>
      <family val="2"/>
    </font>
    <font>
      <b/>
      <sz val="14"/>
      <color indexed="8"/>
      <name val="Calibri"/>
      <family val="2"/>
    </font>
    <font>
      <b/>
      <sz val="10"/>
      <name val="Calibri"/>
      <family val="2"/>
    </font>
    <font>
      <sz val="12"/>
      <name val="Calibri"/>
      <family val="2"/>
    </font>
    <font>
      <sz val="11"/>
      <name val="Calibri"/>
      <family val="2"/>
    </font>
    <font>
      <b/>
      <sz val="12"/>
      <color indexed="10"/>
      <name val="Calibri"/>
      <family val="2"/>
    </font>
    <font>
      <sz val="10"/>
      <color indexed="81"/>
      <name val="Tahoma"/>
      <family val="2"/>
    </font>
    <font>
      <sz val="9"/>
      <color indexed="81"/>
      <name val="Tahoma"/>
      <family val="2"/>
    </font>
    <font>
      <b/>
      <sz val="11"/>
      <name val="Calibri"/>
      <family val="2"/>
    </font>
    <font>
      <b/>
      <u/>
      <sz val="10"/>
      <name val="Calibri"/>
      <family val="2"/>
    </font>
    <font>
      <b/>
      <sz val="12"/>
      <name val="Arial"/>
      <family val="2"/>
    </font>
    <font>
      <b/>
      <sz val="11"/>
      <name val="Arial"/>
      <family val="2"/>
    </font>
    <font>
      <sz val="11"/>
      <color theme="1"/>
      <name val="Calibri"/>
      <family val="2"/>
      <scheme val="minor"/>
    </font>
    <font>
      <b/>
      <sz val="9"/>
      <color indexed="81"/>
      <name val="Tahoma"/>
      <family val="2"/>
    </font>
    <font>
      <b/>
      <sz val="12"/>
      <color indexed="8"/>
      <name val="Arial"/>
      <family val="2"/>
    </font>
    <font>
      <u/>
      <sz val="10"/>
      <color indexed="12"/>
      <name val="Arial"/>
      <family val="2"/>
    </font>
    <font>
      <b/>
      <sz val="8"/>
      <color indexed="81"/>
      <name val="Tahoma"/>
      <family val="2"/>
    </font>
    <font>
      <b/>
      <sz val="12"/>
      <name val="Calibri"/>
      <family val="2"/>
      <scheme val="minor"/>
    </font>
    <font>
      <i/>
      <u/>
      <sz val="12"/>
      <color indexed="12"/>
      <name val="Calibri"/>
      <family val="2"/>
      <scheme val="minor"/>
    </font>
    <font>
      <sz val="12"/>
      <color theme="1"/>
      <name val="Calibri"/>
      <family val="2"/>
      <scheme val="minor"/>
    </font>
    <font>
      <b/>
      <u/>
      <sz val="11"/>
      <name val="Calibri"/>
      <family val="2"/>
      <scheme val="minor"/>
    </font>
    <font>
      <sz val="11"/>
      <name val="Calibri"/>
      <family val="2"/>
      <scheme val="minor"/>
    </font>
    <font>
      <b/>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2"/>
      <color theme="1"/>
      <name val="Arial"/>
      <family val="2"/>
    </font>
    <font>
      <b/>
      <sz val="12"/>
      <color theme="1"/>
      <name val="Calibri"/>
      <family val="2"/>
      <scheme val="minor"/>
    </font>
    <font>
      <b/>
      <sz val="16"/>
      <name val="Calibri"/>
      <family val="2"/>
      <scheme val="minor"/>
    </font>
    <font>
      <sz val="12"/>
      <color indexed="8"/>
      <name val="Arial"/>
      <family val="2"/>
    </font>
    <font>
      <b/>
      <i/>
      <sz val="11"/>
      <color indexed="8"/>
      <name val="Calibri"/>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rgb="FFFFFF99"/>
        <bgColor indexed="64"/>
      </patternFill>
    </fill>
    <fill>
      <patternFill patternType="solid">
        <fgColor rgb="FFFFCC99"/>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xf numFmtId="43" fontId="2" fillId="0" borderId="0" applyFont="0" applyFill="0" applyBorder="0" applyAlignment="0" applyProtection="0"/>
    <xf numFmtId="43" fontId="2"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570">
    <xf numFmtId="0" fontId="0" fillId="0" borderId="0" xfId="0"/>
    <xf numFmtId="164" fontId="5" fillId="3" borderId="0" xfId="1" applyNumberFormat="1" applyFont="1" applyFill="1" applyAlignment="1" applyProtection="1">
      <alignment horizontal="left"/>
    </xf>
    <xf numFmtId="164" fontId="2" fillId="3" borderId="0" xfId="1" applyNumberFormat="1" applyFont="1" applyFill="1" applyAlignment="1" applyProtection="1">
      <alignment horizontal="left"/>
    </xf>
    <xf numFmtId="164" fontId="2" fillId="4" borderId="0" xfId="1" applyNumberFormat="1" applyFont="1" applyFill="1" applyAlignment="1" applyProtection="1">
      <alignment horizontal="left"/>
    </xf>
    <xf numFmtId="0" fontId="6" fillId="0" borderId="0" xfId="0" applyFont="1" applyFill="1" applyAlignment="1">
      <alignment horizontal="left"/>
    </xf>
    <xf numFmtId="0" fontId="6" fillId="0" borderId="0" xfId="0" applyFont="1" applyFill="1"/>
    <xf numFmtId="0" fontId="6" fillId="0" borderId="4" xfId="0" applyFont="1" applyFill="1" applyBorder="1" applyAlignment="1" applyProtection="1">
      <alignment horizontal="center" vertical="top" wrapText="1"/>
      <protection locked="0" hidden="1"/>
    </xf>
    <xf numFmtId="0" fontId="6" fillId="5" borderId="4" xfId="0" applyFont="1" applyFill="1" applyBorder="1" applyAlignment="1" applyProtection="1">
      <alignment horizontal="left" vertical="top" wrapText="1"/>
      <protection locked="0" hidden="1"/>
    </xf>
    <xf numFmtId="0" fontId="6" fillId="5" borderId="4" xfId="0" applyFont="1" applyFill="1" applyBorder="1" applyAlignment="1" applyProtection="1">
      <alignment horizontal="left" vertical="center" wrapText="1"/>
      <protection locked="0" hidden="1"/>
    </xf>
    <xf numFmtId="164" fontId="2" fillId="4" borderId="0" xfId="1" applyNumberFormat="1" applyFont="1" applyFill="1" applyProtection="1"/>
    <xf numFmtId="0" fontId="2" fillId="0" borderId="0" xfId="0" applyFont="1"/>
    <xf numFmtId="164" fontId="2" fillId="4" borderId="0" xfId="1" applyNumberFormat="1" applyFont="1" applyFill="1" applyAlignment="1" applyProtection="1">
      <alignment vertical="center"/>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164" fontId="2" fillId="4" borderId="0" xfId="1" applyNumberFormat="1" applyFont="1" applyFill="1" applyBorder="1" applyProtection="1"/>
    <xf numFmtId="164" fontId="6" fillId="4" borderId="0" xfId="1" applyNumberFormat="1" applyFont="1" applyFill="1" applyBorder="1" applyProtection="1"/>
    <xf numFmtId="164" fontId="11" fillId="4" borderId="0" xfId="1" applyNumberFormat="1" applyFont="1" applyFill="1" applyBorder="1" applyAlignment="1" applyProtection="1">
      <alignment horizontal="right"/>
    </xf>
    <xf numFmtId="3" fontId="2" fillId="4" borderId="0" xfId="1" applyNumberFormat="1" applyFont="1" applyFill="1" applyBorder="1" applyProtection="1"/>
    <xf numFmtId="164" fontId="6" fillId="4" borderId="0" xfId="1" applyNumberFormat="1" applyFont="1" applyFill="1" applyProtection="1"/>
    <xf numFmtId="0" fontId="9" fillId="0" borderId="7" xfId="0" applyFont="1" applyFill="1" applyBorder="1" applyAlignment="1" applyProtection="1">
      <alignment horizontal="center" vertical="center"/>
      <protection hidden="1"/>
    </xf>
    <xf numFmtId="0" fontId="13" fillId="0" borderId="13" xfId="0" applyFont="1" applyFill="1" applyBorder="1" applyAlignment="1" applyProtection="1">
      <protection hidden="1"/>
    </xf>
    <xf numFmtId="0" fontId="13" fillId="0" borderId="15" xfId="0" applyFont="1" applyFill="1" applyBorder="1" applyAlignment="1" applyProtection="1">
      <protection hidden="1"/>
    </xf>
    <xf numFmtId="0" fontId="13" fillId="0" borderId="26" xfId="0" applyFont="1" applyFill="1" applyBorder="1" applyAlignment="1" applyProtection="1">
      <protection hidden="1"/>
    </xf>
    <xf numFmtId="0" fontId="13" fillId="0" borderId="19" xfId="0" applyFont="1" applyFill="1" applyBorder="1" applyAlignment="1" applyProtection="1">
      <protection hidden="1"/>
    </xf>
    <xf numFmtId="0" fontId="2" fillId="0" borderId="0" xfId="0" applyFont="1" applyAlignment="1">
      <alignment horizontal="right"/>
    </xf>
    <xf numFmtId="164" fontId="2" fillId="4" borderId="0" xfId="1" applyNumberFormat="1" applyFont="1" applyFill="1" applyProtection="1">
      <protection locked="0"/>
    </xf>
    <xf numFmtId="3" fontId="2" fillId="4" borderId="0" xfId="1" applyNumberFormat="1" applyFont="1" applyFill="1" applyProtection="1">
      <protection locked="0"/>
    </xf>
    <xf numFmtId="0" fontId="2" fillId="0" borderId="0" xfId="0" applyFont="1" applyProtection="1">
      <protection locked="0"/>
    </xf>
    <xf numFmtId="164" fontId="2" fillId="4" borderId="0" xfId="1" applyNumberFormat="1" applyFont="1" applyFill="1" applyAlignment="1" applyProtection="1">
      <alignment vertical="center"/>
      <protection locked="0"/>
    </xf>
    <xf numFmtId="164" fontId="9" fillId="4" borderId="0" xfId="1" applyNumberFormat="1" applyFont="1" applyFill="1" applyProtection="1">
      <protection locked="0"/>
    </xf>
    <xf numFmtId="3" fontId="2" fillId="4" borderId="0" xfId="1" applyNumberFormat="1" applyFont="1" applyFill="1" applyAlignment="1" applyProtection="1">
      <alignment vertical="center"/>
      <protection locked="0"/>
    </xf>
    <xf numFmtId="3" fontId="14" fillId="4" borderId="0" xfId="1" applyNumberFormat="1" applyFont="1" applyFill="1" applyBorder="1" applyAlignment="1" applyProtection="1">
      <alignment horizontal="right" vertical="center"/>
      <protection locked="0"/>
    </xf>
    <xf numFmtId="164" fontId="14" fillId="4" borderId="0" xfId="1" applyNumberFormat="1" applyFont="1" applyFill="1" applyBorder="1" applyAlignment="1" applyProtection="1">
      <alignment horizontal="right" vertical="center"/>
      <protection locked="0"/>
    </xf>
    <xf numFmtId="3" fontId="2" fillId="0" borderId="23" xfId="1" applyNumberFormat="1" applyFont="1" applyBorder="1" applyProtection="1">
      <protection locked="0"/>
    </xf>
    <xf numFmtId="3" fontId="2" fillId="0" borderId="24" xfId="1" applyNumberFormat="1" applyFont="1" applyBorder="1" applyProtection="1">
      <protection locked="0"/>
    </xf>
    <xf numFmtId="3" fontId="2" fillId="0" borderId="25" xfId="1" applyNumberFormat="1" applyFont="1" applyBorder="1" applyProtection="1">
      <protection locked="0"/>
    </xf>
    <xf numFmtId="164" fontId="2" fillId="0" borderId="19" xfId="1" applyNumberFormat="1" applyFont="1" applyBorder="1" applyProtection="1">
      <protection locked="0"/>
    </xf>
    <xf numFmtId="164" fontId="2" fillId="4" borderId="0" xfId="1" applyNumberFormat="1" applyFont="1" applyFill="1" applyBorder="1" applyProtection="1">
      <protection locked="0"/>
    </xf>
    <xf numFmtId="164" fontId="11" fillId="4" borderId="0" xfId="1" applyNumberFormat="1" applyFont="1" applyFill="1" applyBorder="1" applyAlignment="1" applyProtection="1">
      <alignment horizontal="right"/>
      <protection locked="0"/>
    </xf>
    <xf numFmtId="3" fontId="2" fillId="4" borderId="0" xfId="1" applyNumberFormat="1" applyFont="1" applyFill="1" applyBorder="1" applyProtection="1">
      <protection locked="0"/>
    </xf>
    <xf numFmtId="3" fontId="9" fillId="0" borderId="1" xfId="1" applyNumberFormat="1" applyFont="1" applyBorder="1" applyAlignment="1" applyProtection="1">
      <alignment horizontal="center" vertical="center"/>
      <protection locked="0"/>
    </xf>
    <xf numFmtId="3" fontId="9" fillId="0" borderId="41" xfId="1" applyNumberFormat="1" applyFont="1" applyBorder="1" applyAlignment="1" applyProtection="1">
      <alignment horizontal="center" vertical="center"/>
      <protection locked="0"/>
    </xf>
    <xf numFmtId="3" fontId="9" fillId="0" borderId="9" xfId="1" applyNumberFormat="1" applyFont="1" applyBorder="1" applyAlignment="1" applyProtection="1">
      <alignment horizontal="center" vertical="center"/>
      <protection locked="0"/>
    </xf>
    <xf numFmtId="3" fontId="9" fillId="0" borderId="11" xfId="1" applyNumberFormat="1" applyFont="1" applyBorder="1" applyAlignment="1" applyProtection="1">
      <alignment horizontal="center" vertical="center"/>
      <protection locked="0"/>
    </xf>
    <xf numFmtId="164" fontId="2" fillId="0" borderId="40" xfId="1" applyNumberFormat="1" applyFont="1" applyFill="1" applyBorder="1" applyAlignment="1" applyProtection="1">
      <alignment vertical="top" wrapText="1"/>
      <protection locked="0"/>
    </xf>
    <xf numFmtId="164" fontId="6" fillId="4" borderId="0" xfId="1" applyNumberFormat="1" applyFont="1" applyFill="1" applyBorder="1" applyProtection="1">
      <protection locked="0"/>
    </xf>
    <xf numFmtId="164" fontId="9" fillId="0" borderId="41" xfId="1" applyNumberFormat="1" applyFont="1" applyFill="1" applyBorder="1" applyAlignment="1" applyProtection="1">
      <alignment vertical="top"/>
      <protection locked="0"/>
    </xf>
    <xf numFmtId="3" fontId="9" fillId="0" borderId="6" xfId="1" applyNumberFormat="1" applyFont="1" applyBorder="1" applyAlignment="1" applyProtection="1">
      <alignment horizontal="center" vertical="center"/>
      <protection locked="0"/>
    </xf>
    <xf numFmtId="164" fontId="9" fillId="0" borderId="7" xfId="1" applyNumberFormat="1" applyFont="1" applyBorder="1" applyAlignment="1" applyProtection="1">
      <alignment horizontal="center" vertical="center"/>
      <protection locked="0"/>
    </xf>
    <xf numFmtId="0" fontId="6" fillId="0" borderId="0" xfId="0" applyFont="1" applyProtection="1">
      <protection locked="0"/>
    </xf>
    <xf numFmtId="164" fontId="2" fillId="0" borderId="40" xfId="1" applyNumberFormat="1" applyFont="1" applyFill="1" applyBorder="1" applyAlignment="1" applyProtection="1">
      <alignment horizontal="left" vertical="top" wrapText="1"/>
      <protection locked="0"/>
    </xf>
    <xf numFmtId="164" fontId="9" fillId="0" borderId="40" xfId="1" applyNumberFormat="1" applyFont="1" applyFill="1" applyBorder="1" applyAlignment="1" applyProtection="1">
      <alignment vertical="top"/>
      <protection locked="0"/>
    </xf>
    <xf numFmtId="3" fontId="9" fillId="0" borderId="40" xfId="1" applyNumberFormat="1" applyFont="1" applyBorder="1" applyAlignment="1" applyProtection="1">
      <alignment horizontal="center" vertical="center"/>
      <protection locked="0"/>
    </xf>
    <xf numFmtId="3" fontId="9" fillId="0" borderId="23" xfId="1" applyNumberFormat="1" applyFont="1" applyBorder="1" applyAlignment="1" applyProtection="1">
      <alignment horizontal="center" vertical="center"/>
      <protection locked="0"/>
    </xf>
    <xf numFmtId="164" fontId="2" fillId="0" borderId="52" xfId="1" applyNumberFormat="1" applyFont="1" applyFill="1" applyBorder="1" applyAlignment="1" applyProtection="1">
      <alignment vertical="top" wrapText="1"/>
      <protection locked="0"/>
    </xf>
    <xf numFmtId="164" fontId="6" fillId="4" borderId="0" xfId="1" applyNumberFormat="1" applyFont="1" applyFill="1" applyProtection="1">
      <protection locked="0"/>
    </xf>
    <xf numFmtId="164" fontId="9" fillId="0" borderId="40" xfId="1" applyNumberFormat="1" applyFont="1" applyBorder="1" applyAlignment="1" applyProtection="1">
      <alignment horizontal="left" vertical="center"/>
      <protection locked="0"/>
    </xf>
    <xf numFmtId="3" fontId="2" fillId="0" borderId="12" xfId="1" applyNumberFormat="1" applyFont="1" applyBorder="1" applyProtection="1">
      <protection locked="0"/>
    </xf>
    <xf numFmtId="3" fontId="2" fillId="0" borderId="44" xfId="1" applyNumberFormat="1" applyFont="1" applyBorder="1" applyProtection="1">
      <protection locked="0"/>
    </xf>
    <xf numFmtId="3" fontId="2" fillId="0" borderId="33" xfId="1" applyNumberFormat="1" applyFont="1" applyBorder="1" applyProtection="1">
      <protection locked="0"/>
    </xf>
    <xf numFmtId="164" fontId="2" fillId="0" borderId="40" xfId="1" applyNumberFormat="1" applyFont="1" applyFill="1" applyBorder="1" applyProtection="1">
      <protection locked="0"/>
    </xf>
    <xf numFmtId="0" fontId="0" fillId="0" borderId="0" xfId="0" applyProtection="1">
      <protection locked="0"/>
    </xf>
    <xf numFmtId="0" fontId="2" fillId="4" borderId="0" xfId="0" applyFont="1" applyFill="1" applyProtection="1">
      <protection locked="0"/>
    </xf>
    <xf numFmtId="0" fontId="2" fillId="0" borderId="0" xfId="0" applyFont="1" applyFill="1" applyProtection="1">
      <protection locked="0"/>
    </xf>
    <xf numFmtId="164" fontId="17" fillId="4" borderId="0" xfId="1" applyNumberFormat="1" applyFont="1" applyFill="1" applyProtection="1">
      <protection locked="0"/>
    </xf>
    <xf numFmtId="3" fontId="2" fillId="4" borderId="0" xfId="0" applyNumberFormat="1" applyFont="1" applyFill="1" applyProtection="1">
      <protection locked="0"/>
    </xf>
    <xf numFmtId="0" fontId="9" fillId="0" borderId="7" xfId="0" applyFont="1" applyFill="1" applyBorder="1" applyAlignment="1" applyProtection="1">
      <alignment horizontal="center" vertical="center" wrapText="1"/>
      <protection locked="0" hidden="1"/>
    </xf>
    <xf numFmtId="3" fontId="13" fillId="0" borderId="1"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5" xfId="0" applyNumberFormat="1" applyFont="1" applyFill="1" applyBorder="1" applyAlignment="1" applyProtection="1">
      <alignment horizontal="right" vertical="center" wrapText="1"/>
      <protection locked="0"/>
    </xf>
    <xf numFmtId="3" fontId="13" fillId="0" borderId="23" xfId="0" applyNumberFormat="1" applyFont="1" applyFill="1" applyBorder="1" applyAlignment="1" applyProtection="1">
      <alignment horizontal="right" vertical="center" wrapText="1"/>
      <protection locked="0"/>
    </xf>
    <xf numFmtId="3" fontId="13" fillId="0" borderId="63" xfId="0" applyNumberFormat="1" applyFont="1" applyFill="1" applyBorder="1" applyAlignment="1" applyProtection="1">
      <alignment horizontal="right" vertical="center" wrapText="1"/>
      <protection locked="0"/>
    </xf>
    <xf numFmtId="3" fontId="13" fillId="0" borderId="64" xfId="0" applyNumberFormat="1" applyFont="1" applyFill="1" applyBorder="1" applyAlignment="1" applyProtection="1">
      <alignment horizontal="right" vertical="center" wrapText="1"/>
      <protection locked="0"/>
    </xf>
    <xf numFmtId="3" fontId="13" fillId="0" borderId="65" xfId="0" applyNumberFormat="1" applyFont="1" applyFill="1" applyBorder="1" applyAlignment="1" applyProtection="1">
      <alignment horizontal="right" vertical="center" wrapText="1"/>
      <protection locked="0"/>
    </xf>
    <xf numFmtId="3" fontId="17" fillId="0" borderId="20" xfId="0" applyNumberFormat="1" applyFont="1" applyFill="1" applyBorder="1" applyAlignment="1" applyProtection="1">
      <alignment horizontal="right"/>
      <protection locked="0"/>
    </xf>
    <xf numFmtId="0" fontId="12" fillId="4" borderId="0" xfId="0" applyFont="1" applyFill="1" applyProtection="1">
      <protection locked="0"/>
    </xf>
    <xf numFmtId="3" fontId="12" fillId="0" borderId="19" xfId="0" applyNumberFormat="1" applyFont="1" applyFill="1" applyBorder="1" applyAlignment="1" applyProtection="1">
      <alignment horizontal="center" vertical="center" wrapText="1"/>
      <protection locked="0"/>
    </xf>
    <xf numFmtId="0" fontId="13" fillId="4" borderId="0" xfId="0" applyFont="1" applyFill="1" applyProtection="1">
      <protection locked="0"/>
    </xf>
    <xf numFmtId="0" fontId="2" fillId="2" borderId="0" xfId="0" applyFont="1" applyFill="1" applyProtection="1">
      <protection locked="0"/>
    </xf>
    <xf numFmtId="0" fontId="18" fillId="4" borderId="0" xfId="0" applyFont="1" applyFill="1" applyProtection="1">
      <protection locked="0"/>
    </xf>
    <xf numFmtId="0" fontId="6" fillId="4" borderId="0" xfId="0" applyFont="1" applyFill="1" applyProtection="1">
      <protection locked="0"/>
    </xf>
    <xf numFmtId="0" fontId="5" fillId="4" borderId="0" xfId="0" applyFont="1" applyFill="1" applyBorder="1" applyAlignment="1" applyProtection="1">
      <alignment horizontal="center"/>
      <protection locked="0"/>
    </xf>
    <xf numFmtId="0" fontId="0" fillId="4" borderId="0" xfId="0" applyFill="1" applyBorder="1" applyAlignment="1" applyProtection="1">
      <protection locked="0"/>
    </xf>
    <xf numFmtId="0" fontId="2" fillId="0" borderId="43" xfId="0" applyFont="1" applyBorder="1" applyProtection="1">
      <protection locked="0"/>
    </xf>
    <xf numFmtId="3" fontId="2" fillId="0" borderId="43" xfId="0" applyNumberFormat="1" applyFont="1" applyBorder="1" applyProtection="1">
      <protection locked="0"/>
    </xf>
    <xf numFmtId="0" fontId="2" fillId="0" borderId="0" xfId="0" applyFont="1" applyProtection="1"/>
    <xf numFmtId="0" fontId="5" fillId="8" borderId="4" xfId="0" applyFont="1" applyFill="1" applyBorder="1" applyProtection="1"/>
    <xf numFmtId="0" fontId="5" fillId="7" borderId="4" xfId="0" applyFont="1" applyFill="1" applyBorder="1" applyAlignment="1" applyProtection="1"/>
    <xf numFmtId="0" fontId="19" fillId="7" borderId="4" xfId="0" applyFont="1" applyFill="1" applyBorder="1" applyAlignment="1" applyProtection="1">
      <alignment horizontal="left"/>
    </xf>
    <xf numFmtId="0" fontId="2" fillId="7" borderId="4" xfId="0" applyFont="1" applyFill="1" applyBorder="1" applyAlignment="1" applyProtection="1"/>
    <xf numFmtId="0" fontId="2" fillId="7" borderId="4" xfId="0" applyFont="1" applyFill="1" applyBorder="1" applyProtection="1"/>
    <xf numFmtId="0" fontId="20" fillId="7" borderId="4" xfId="0" applyFont="1" applyFill="1" applyBorder="1" applyProtection="1"/>
    <xf numFmtId="0" fontId="13" fillId="7" borderId="4" xfId="0" applyFont="1" applyFill="1" applyBorder="1" applyProtection="1"/>
    <xf numFmtId="167" fontId="20" fillId="7" borderId="4" xfId="2" applyNumberFormat="1" applyFont="1" applyFill="1" applyBorder="1" applyAlignment="1" applyProtection="1">
      <alignment horizontal="center"/>
    </xf>
    <xf numFmtId="164" fontId="2" fillId="2" borderId="14" xfId="1" applyNumberFormat="1" applyFont="1" applyFill="1" applyBorder="1" applyProtection="1"/>
    <xf numFmtId="3" fontId="9" fillId="0" borderId="10" xfId="1" applyNumberFormat="1" applyFont="1" applyBorder="1" applyAlignment="1" applyProtection="1">
      <alignment horizontal="center" vertical="center"/>
      <protection locked="0"/>
    </xf>
    <xf numFmtId="3" fontId="2" fillId="0" borderId="18" xfId="1" applyNumberFormat="1" applyFont="1" applyBorder="1" applyProtection="1">
      <protection locked="0"/>
    </xf>
    <xf numFmtId="164" fontId="9" fillId="0" borderId="13" xfId="1" applyNumberFormat="1" applyFont="1" applyBorder="1" applyAlignment="1" applyProtection="1">
      <alignment horizontal="center" vertical="center"/>
      <protection locked="0"/>
    </xf>
    <xf numFmtId="3" fontId="9" fillId="0" borderId="24" xfId="1" applyNumberFormat="1" applyFont="1" applyBorder="1" applyAlignment="1" applyProtection="1">
      <alignment horizontal="center" vertical="center"/>
      <protection locked="0"/>
    </xf>
    <xf numFmtId="3" fontId="2" fillId="0" borderId="56" xfId="1" applyNumberFormat="1" applyFont="1" applyBorder="1" applyProtection="1">
      <protection locked="0"/>
    </xf>
    <xf numFmtId="3" fontId="2" fillId="2" borderId="49" xfId="1" applyNumberFormat="1" applyFont="1" applyFill="1" applyBorder="1" applyProtection="1">
      <protection locked="0"/>
    </xf>
    <xf numFmtId="3" fontId="2" fillId="0" borderId="13" xfId="1" applyNumberFormat="1" applyFont="1" applyBorder="1" applyProtection="1">
      <protection locked="0"/>
    </xf>
    <xf numFmtId="0" fontId="2" fillId="0" borderId="0" xfId="0" applyFont="1" applyFill="1"/>
    <xf numFmtId="164" fontId="2" fillId="0" borderId="0" xfId="1" applyNumberFormat="1" applyFont="1" applyFill="1" applyProtection="1"/>
    <xf numFmtId="0" fontId="13" fillId="0" borderId="0" xfId="0" applyFont="1" applyFill="1" applyProtection="1">
      <protection locked="0"/>
    </xf>
    <xf numFmtId="3" fontId="2" fillId="0" borderId="0" xfId="0" applyNumberFormat="1" applyFont="1" applyFill="1" applyProtection="1">
      <protection locked="0"/>
    </xf>
    <xf numFmtId="3" fontId="12" fillId="0" borderId="49" xfId="0" applyNumberFormat="1" applyFont="1" applyFill="1" applyBorder="1" applyAlignment="1" applyProtection="1">
      <alignment horizontal="center" vertical="center" wrapText="1"/>
      <protection locked="0"/>
    </xf>
    <xf numFmtId="3" fontId="2" fillId="6" borderId="14"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right"/>
      <protection hidden="1"/>
    </xf>
    <xf numFmtId="3" fontId="2" fillId="6" borderId="15" xfId="0" applyNumberFormat="1" applyFont="1" applyFill="1" applyBorder="1" applyAlignment="1" applyProtection="1">
      <alignment horizontal="right"/>
      <protection hidden="1"/>
    </xf>
    <xf numFmtId="3" fontId="2" fillId="6" borderId="17" xfId="0" applyNumberFormat="1" applyFont="1" applyFill="1" applyBorder="1" applyAlignment="1" applyProtection="1">
      <alignment horizontal="right"/>
      <protection hidden="1"/>
    </xf>
    <xf numFmtId="3" fontId="2" fillId="6" borderId="18" xfId="0" applyNumberFormat="1" applyFont="1" applyFill="1" applyBorder="1" applyAlignment="1" applyProtection="1">
      <alignment horizontal="right"/>
      <protection hidden="1"/>
    </xf>
    <xf numFmtId="3" fontId="5" fillId="6" borderId="19" xfId="0" applyNumberFormat="1" applyFont="1" applyFill="1" applyBorder="1" applyAlignment="1" applyProtection="1">
      <alignment horizontal="right"/>
      <protection hidden="1"/>
    </xf>
    <xf numFmtId="3" fontId="2" fillId="6" borderId="12" xfId="0" applyNumberFormat="1" applyFont="1" applyFill="1" applyBorder="1" applyAlignment="1" applyProtection="1">
      <alignment horizontal="right"/>
      <protection hidden="1"/>
    </xf>
    <xf numFmtId="3" fontId="2" fillId="6" borderId="21" xfId="0" applyNumberFormat="1" applyFont="1" applyFill="1" applyBorder="1" applyAlignment="1" applyProtection="1">
      <alignment horizontal="right"/>
      <protection hidden="1"/>
    </xf>
    <xf numFmtId="3" fontId="2" fillId="6" borderId="20" xfId="0" applyNumberFormat="1" applyFont="1" applyFill="1" applyBorder="1" applyAlignment="1" applyProtection="1">
      <alignment horizontal="right"/>
      <protection hidden="1"/>
    </xf>
    <xf numFmtId="3" fontId="8" fillId="6" borderId="19" xfId="0" applyNumberFormat="1" applyFont="1" applyFill="1" applyBorder="1" applyAlignment="1" applyProtection="1">
      <alignment horizontal="right"/>
      <protection hidden="1"/>
    </xf>
    <xf numFmtId="3" fontId="2" fillId="6" borderId="15" xfId="1" applyNumberFormat="1" applyFont="1" applyFill="1" applyBorder="1" applyAlignment="1" applyProtection="1">
      <alignment horizontal="right"/>
      <protection hidden="1"/>
    </xf>
    <xf numFmtId="3" fontId="2" fillId="6" borderId="13" xfId="1" applyNumberFormat="1" applyFont="1" applyFill="1" applyBorder="1" applyAlignment="1" applyProtection="1">
      <alignment horizontal="right"/>
      <protection hidden="1"/>
    </xf>
    <xf numFmtId="3" fontId="2" fillId="6" borderId="18" xfId="1" applyNumberFormat="1" applyFont="1" applyFill="1" applyBorder="1" applyAlignment="1" applyProtection="1">
      <alignment horizontal="right"/>
      <protection hidden="1"/>
    </xf>
    <xf numFmtId="3" fontId="2" fillId="6" borderId="29" xfId="0" applyNumberFormat="1" applyFont="1" applyFill="1" applyBorder="1" applyAlignment="1" applyProtection="1">
      <alignment horizontal="right"/>
      <protection hidden="1"/>
    </xf>
    <xf numFmtId="165" fontId="8" fillId="6" borderId="32" xfId="0" applyNumberFormat="1" applyFont="1" applyFill="1" applyBorder="1" applyAlignment="1" applyProtection="1">
      <alignment horizontal="right"/>
      <protection hidden="1"/>
    </xf>
    <xf numFmtId="165" fontId="8" fillId="6" borderId="35" xfId="0" applyNumberFormat="1" applyFont="1" applyFill="1" applyBorder="1" applyAlignment="1" applyProtection="1">
      <alignment horizontal="right"/>
      <protection hidden="1"/>
    </xf>
    <xf numFmtId="165" fontId="8" fillId="6" borderId="4" xfId="0" applyNumberFormat="1" applyFont="1" applyFill="1" applyBorder="1" applyAlignment="1" applyProtection="1">
      <alignment horizontal="right"/>
      <protection hidden="1"/>
    </xf>
    <xf numFmtId="165" fontId="8" fillId="6" borderId="36" xfId="0" applyNumberFormat="1" applyFont="1" applyFill="1" applyBorder="1" applyAlignment="1" applyProtection="1">
      <alignment horizontal="right"/>
      <protection hidden="1"/>
    </xf>
    <xf numFmtId="165" fontId="8" fillId="6" borderId="39" xfId="0" applyNumberFormat="1" applyFont="1" applyFill="1" applyBorder="1" applyAlignment="1" applyProtection="1">
      <alignment horizontal="right"/>
      <protection hidden="1"/>
    </xf>
    <xf numFmtId="165" fontId="8" fillId="6" borderId="18" xfId="0" applyNumberFormat="1" applyFont="1" applyFill="1" applyBorder="1" applyAlignment="1" applyProtection="1">
      <alignment horizontal="right"/>
      <protection hidden="1"/>
    </xf>
    <xf numFmtId="3" fontId="2" fillId="6" borderId="19" xfId="1" applyNumberFormat="1" applyFont="1" applyFill="1" applyBorder="1" applyAlignment="1" applyProtection="1">
      <protection hidden="1"/>
    </xf>
    <xf numFmtId="3" fontId="2" fillId="6" borderId="1" xfId="1" applyNumberFormat="1" applyFont="1" applyFill="1" applyBorder="1" applyAlignment="1" applyProtection="1">
      <protection hidden="1"/>
    </xf>
    <xf numFmtId="3" fontId="2" fillId="6" borderId="15" xfId="1" applyNumberFormat="1" applyFont="1" applyFill="1" applyBorder="1" applyProtection="1">
      <protection hidden="1"/>
    </xf>
    <xf numFmtId="3" fontId="2" fillId="6" borderId="4" xfId="1" applyNumberFormat="1" applyFont="1" applyFill="1" applyBorder="1" applyProtection="1">
      <protection hidden="1"/>
    </xf>
    <xf numFmtId="3" fontId="2" fillId="6" borderId="60" xfId="1" applyNumberFormat="1" applyFont="1" applyFill="1" applyBorder="1" applyProtection="1">
      <protection hidden="1"/>
    </xf>
    <xf numFmtId="3" fontId="2" fillId="6" borderId="1" xfId="1" applyNumberFormat="1" applyFont="1" applyFill="1" applyBorder="1" applyProtection="1">
      <protection hidden="1"/>
    </xf>
    <xf numFmtId="3" fontId="2" fillId="6" borderId="48" xfId="1" applyNumberFormat="1" applyFont="1" applyFill="1" applyBorder="1" applyProtection="1">
      <protection hidden="1"/>
    </xf>
    <xf numFmtId="3" fontId="10" fillId="6" borderId="19" xfId="1" applyNumberFormat="1" applyFont="1" applyFill="1" applyBorder="1" applyProtection="1">
      <protection hidden="1"/>
    </xf>
    <xf numFmtId="3" fontId="5" fillId="6" borderId="4" xfId="1" applyNumberFormat="1" applyFont="1" applyFill="1" applyBorder="1" applyProtection="1">
      <protection hidden="1"/>
    </xf>
    <xf numFmtId="0" fontId="8" fillId="6" borderId="23" xfId="0" applyFont="1" applyFill="1" applyBorder="1" applyProtection="1">
      <protection hidden="1"/>
    </xf>
    <xf numFmtId="0" fontId="2" fillId="6" borderId="23" xfId="0" applyFont="1" applyFill="1" applyBorder="1" applyProtection="1">
      <protection hidden="1"/>
    </xf>
    <xf numFmtId="164" fontId="7" fillId="9" borderId="3" xfId="1" applyNumberFormat="1" applyFont="1" applyFill="1" applyBorder="1" applyAlignment="1" applyProtection="1">
      <alignment horizontal="left"/>
    </xf>
    <xf numFmtId="3" fontId="2" fillId="9" borderId="32" xfId="0" applyNumberFormat="1" applyFont="1" applyFill="1" applyBorder="1" applyProtection="1">
      <protection locked="0"/>
    </xf>
    <xf numFmtId="3" fontId="2" fillId="9" borderId="33" xfId="0" applyNumberFormat="1" applyFont="1" applyFill="1" applyBorder="1" applyProtection="1">
      <protection locked="0"/>
    </xf>
    <xf numFmtId="3" fontId="2" fillId="9" borderId="60" xfId="0" applyNumberFormat="1" applyFont="1" applyFill="1" applyBorder="1" applyProtection="1">
      <protection locked="0"/>
    </xf>
    <xf numFmtId="3" fontId="2" fillId="9" borderId="35" xfId="1" applyNumberFormat="1" applyFont="1" applyFill="1" applyBorder="1" applyProtection="1">
      <protection locked="0"/>
    </xf>
    <xf numFmtId="3" fontId="2" fillId="9" borderId="15" xfId="1" applyNumberFormat="1" applyFont="1" applyFill="1" applyBorder="1" applyAlignment="1" applyProtection="1">
      <protection locked="0"/>
    </xf>
    <xf numFmtId="3" fontId="2" fillId="9" borderId="16" xfId="1" applyNumberFormat="1" applyFont="1" applyFill="1" applyBorder="1" applyProtection="1">
      <protection locked="0"/>
    </xf>
    <xf numFmtId="3" fontId="2" fillId="9" borderId="26" xfId="1" applyNumberFormat="1" applyFont="1" applyFill="1" applyBorder="1" applyAlignment="1" applyProtection="1">
      <protection locked="0"/>
    </xf>
    <xf numFmtId="3" fontId="2" fillId="9" borderId="49" xfId="1" applyNumberFormat="1" applyFont="1" applyFill="1" applyBorder="1" applyAlignment="1" applyProtection="1">
      <protection locked="0"/>
    </xf>
    <xf numFmtId="3" fontId="2" fillId="9" borderId="53" xfId="1" applyNumberFormat="1" applyFont="1" applyFill="1" applyBorder="1" applyProtection="1">
      <protection locked="0"/>
    </xf>
    <xf numFmtId="3" fontId="2" fillId="9" borderId="14" xfId="1" applyNumberFormat="1" applyFont="1" applyFill="1" applyBorder="1" applyProtection="1">
      <protection locked="0"/>
    </xf>
    <xf numFmtId="3" fontId="2" fillId="9" borderId="14" xfId="1" applyNumberFormat="1" applyFont="1" applyFill="1" applyBorder="1" applyAlignment="1" applyProtection="1">
      <protection locked="0"/>
    </xf>
    <xf numFmtId="3" fontId="2" fillId="9" borderId="17" xfId="1" applyNumberFormat="1" applyFont="1" applyFill="1" applyBorder="1" applyAlignment="1" applyProtection="1">
      <protection locked="0"/>
    </xf>
    <xf numFmtId="3" fontId="13" fillId="9" borderId="12" xfId="0" applyNumberFormat="1" applyFont="1" applyFill="1" applyBorder="1" applyAlignment="1" applyProtection="1">
      <alignment horizontal="right"/>
      <protection locked="0"/>
    </xf>
    <xf numFmtId="3" fontId="13" fillId="9" borderId="44" xfId="0" applyNumberFormat="1" applyFont="1" applyFill="1" applyBorder="1" applyAlignment="1" applyProtection="1">
      <alignment horizontal="right" vertical="center" wrapText="1"/>
      <protection locked="0"/>
    </xf>
    <xf numFmtId="3" fontId="13" fillId="9" borderId="33" xfId="0" applyNumberFormat="1" applyFont="1" applyFill="1" applyBorder="1" applyAlignment="1" applyProtection="1">
      <alignment horizontal="right" vertical="center" wrapText="1"/>
      <protection locked="0"/>
    </xf>
    <xf numFmtId="3" fontId="13" fillId="9" borderId="56" xfId="0" applyNumberFormat="1" applyFont="1" applyFill="1" applyBorder="1" applyAlignment="1" applyProtection="1">
      <alignment horizontal="right" vertical="center" wrapText="1"/>
      <protection locked="0"/>
    </xf>
    <xf numFmtId="3" fontId="13" fillId="9" borderId="14" xfId="0" applyNumberFormat="1" applyFont="1" applyFill="1" applyBorder="1" applyAlignment="1" applyProtection="1">
      <alignment horizontal="right"/>
      <protection locked="0"/>
    </xf>
    <xf numFmtId="3" fontId="13" fillId="9" borderId="16" xfId="0" applyNumberFormat="1" applyFont="1" applyFill="1" applyBorder="1" applyAlignment="1" applyProtection="1">
      <alignment horizontal="right" vertical="center" wrapText="1"/>
      <protection locked="0"/>
    </xf>
    <xf numFmtId="3" fontId="13" fillId="9" borderId="4" xfId="0" applyNumberFormat="1" applyFont="1" applyFill="1" applyBorder="1" applyAlignment="1" applyProtection="1">
      <alignment horizontal="right" vertical="center" wrapText="1"/>
      <protection locked="0"/>
    </xf>
    <xf numFmtId="3" fontId="13" fillId="9" borderId="60" xfId="0" applyNumberFormat="1" applyFont="1" applyFill="1" applyBorder="1" applyAlignment="1" applyProtection="1">
      <alignment horizontal="right" vertical="center" wrapText="1"/>
      <protection locked="0"/>
    </xf>
    <xf numFmtId="3" fontId="13" fillId="9" borderId="17" xfId="0" applyNumberFormat="1" applyFont="1" applyFill="1" applyBorder="1" applyAlignment="1" applyProtection="1">
      <alignment horizontal="right"/>
      <protection locked="0"/>
    </xf>
    <xf numFmtId="3" fontId="13" fillId="9" borderId="47" xfId="0" applyNumberFormat="1" applyFont="1" applyFill="1" applyBorder="1" applyAlignment="1" applyProtection="1">
      <alignment horizontal="right" vertical="center" wrapText="1"/>
      <protection locked="0"/>
    </xf>
    <xf numFmtId="3" fontId="13" fillId="9" borderId="37" xfId="0" applyNumberFormat="1" applyFont="1" applyFill="1" applyBorder="1" applyAlignment="1" applyProtection="1">
      <alignment horizontal="right" vertical="center" wrapText="1"/>
      <protection locked="0"/>
    </xf>
    <xf numFmtId="3" fontId="13" fillId="9" borderId="61" xfId="0" applyNumberFormat="1" applyFont="1" applyFill="1" applyBorder="1" applyAlignment="1" applyProtection="1">
      <alignment horizontal="right" vertical="center" wrapText="1"/>
      <protection locked="0"/>
    </xf>
    <xf numFmtId="3" fontId="13" fillId="9" borderId="29" xfId="0" applyNumberFormat="1" applyFont="1" applyFill="1" applyBorder="1" applyAlignment="1" applyProtection="1">
      <alignment horizontal="right"/>
      <protection locked="0"/>
    </xf>
    <xf numFmtId="3" fontId="13" fillId="9" borderId="27" xfId="0" applyNumberFormat="1" applyFont="1" applyFill="1" applyBorder="1" applyAlignment="1" applyProtection="1">
      <alignment horizontal="right" vertical="center" wrapText="1"/>
      <protection locked="0"/>
    </xf>
    <xf numFmtId="3" fontId="13" fillId="9" borderId="55" xfId="0" applyNumberFormat="1" applyFont="1" applyFill="1" applyBorder="1" applyAlignment="1" applyProtection="1">
      <alignment horizontal="right" vertical="center" wrapText="1"/>
      <protection locked="0"/>
    </xf>
    <xf numFmtId="3" fontId="13" fillId="9" borderId="26" xfId="0" applyNumberFormat="1" applyFont="1" applyFill="1" applyBorder="1" applyAlignment="1" applyProtection="1">
      <alignment horizontal="right"/>
      <protection locked="0"/>
    </xf>
    <xf numFmtId="3" fontId="13" fillId="9" borderId="15" xfId="0" applyNumberFormat="1" applyFont="1" applyFill="1" applyBorder="1" applyAlignment="1" applyProtection="1">
      <alignment horizontal="right"/>
      <protection locked="0"/>
    </xf>
    <xf numFmtId="3" fontId="13" fillId="9" borderId="18" xfId="0" applyNumberFormat="1" applyFont="1" applyFill="1" applyBorder="1" applyAlignment="1" applyProtection="1">
      <alignment horizontal="right"/>
      <protection locked="0"/>
    </xf>
    <xf numFmtId="3" fontId="13" fillId="9" borderId="36" xfId="0" applyNumberFormat="1" applyFont="1" applyFill="1" applyBorder="1" applyAlignment="1" applyProtection="1">
      <alignment horizontal="right" vertical="center" wrapText="1"/>
      <protection locked="0"/>
    </xf>
    <xf numFmtId="3" fontId="13" fillId="9" borderId="66" xfId="0" applyNumberFormat="1" applyFont="1" applyFill="1" applyBorder="1" applyAlignment="1" applyProtection="1">
      <alignment horizontal="right"/>
      <protection locked="0"/>
    </xf>
    <xf numFmtId="3" fontId="13" fillId="9" borderId="59" xfId="0" applyNumberFormat="1" applyFont="1" applyFill="1" applyBorder="1" applyAlignment="1" applyProtection="1">
      <alignment horizontal="right"/>
      <protection locked="0"/>
    </xf>
    <xf numFmtId="3" fontId="13" fillId="9" borderId="67" xfId="0" applyNumberFormat="1" applyFont="1" applyFill="1" applyBorder="1" applyAlignment="1" applyProtection="1">
      <alignment horizontal="right"/>
      <protection locked="0"/>
    </xf>
    <xf numFmtId="3" fontId="13" fillId="9" borderId="39" xfId="0" applyNumberFormat="1" applyFont="1" applyFill="1" applyBorder="1" applyAlignment="1" applyProtection="1">
      <alignment horizontal="right"/>
      <protection locked="0"/>
    </xf>
    <xf numFmtId="3" fontId="13" fillId="9" borderId="7" xfId="0" applyNumberFormat="1" applyFont="1" applyFill="1" applyBorder="1" applyAlignment="1" applyProtection="1">
      <alignment horizontal="right"/>
      <protection locked="0"/>
    </xf>
    <xf numFmtId="3" fontId="13" fillId="9" borderId="8" xfId="0" applyNumberFormat="1" applyFont="1" applyFill="1" applyBorder="1" applyAlignment="1" applyProtection="1">
      <alignment horizontal="right" vertical="center" wrapText="1"/>
      <protection locked="0"/>
    </xf>
    <xf numFmtId="3" fontId="13" fillId="9" borderId="5" xfId="0" applyNumberFormat="1" applyFont="1" applyFill="1" applyBorder="1" applyAlignment="1" applyProtection="1">
      <alignment horizontal="right" vertical="center" wrapText="1"/>
      <protection locked="0"/>
    </xf>
    <xf numFmtId="3" fontId="13" fillId="9" borderId="28" xfId="0" applyNumberFormat="1" applyFont="1" applyFill="1" applyBorder="1" applyAlignment="1" applyProtection="1">
      <alignment horizontal="right" vertical="center" wrapText="1"/>
      <protection locked="0"/>
    </xf>
    <xf numFmtId="3" fontId="13" fillId="9" borderId="58" xfId="0" applyNumberFormat="1" applyFont="1" applyFill="1" applyBorder="1" applyAlignment="1" applyProtection="1">
      <alignment horizontal="right" vertical="center" wrapText="1"/>
      <protection locked="0"/>
    </xf>
    <xf numFmtId="0" fontId="21" fillId="0" borderId="0" xfId="3"/>
    <xf numFmtId="0" fontId="10" fillId="0" borderId="0" xfId="3" applyFont="1"/>
    <xf numFmtId="3" fontId="13" fillId="9" borderId="13" xfId="0" applyNumberFormat="1" applyFont="1" applyFill="1" applyBorder="1" applyAlignment="1" applyProtection="1">
      <alignment horizontal="right"/>
      <protection locked="0"/>
    </xf>
    <xf numFmtId="3" fontId="13" fillId="9" borderId="35" xfId="0" applyNumberFormat="1" applyFont="1" applyFill="1" applyBorder="1" applyAlignment="1" applyProtection="1">
      <alignment horizontal="right" vertical="center" wrapText="1"/>
      <protection locked="0"/>
    </xf>
    <xf numFmtId="3" fontId="13" fillId="9" borderId="59" xfId="0" applyNumberFormat="1" applyFont="1" applyFill="1" applyBorder="1" applyAlignment="1" applyProtection="1">
      <alignment horizontal="right" vertical="center" wrapText="1"/>
      <protection locked="0"/>
    </xf>
    <xf numFmtId="3" fontId="13" fillId="9" borderId="51" xfId="0" applyNumberFormat="1" applyFont="1" applyFill="1" applyBorder="1" applyAlignment="1" applyProtection="1">
      <alignment horizontal="right" vertical="center" wrapText="1"/>
      <protection locked="0"/>
    </xf>
    <xf numFmtId="3" fontId="13" fillId="9" borderId="70" xfId="0" applyNumberFormat="1" applyFont="1" applyFill="1" applyBorder="1" applyAlignment="1" applyProtection="1">
      <alignment horizontal="right" vertical="center" wrapText="1"/>
      <protection locked="0"/>
    </xf>
    <xf numFmtId="0" fontId="6" fillId="9" borderId="4" xfId="0" applyFont="1" applyFill="1" applyBorder="1" applyProtection="1">
      <protection locked="0"/>
    </xf>
    <xf numFmtId="166" fontId="6" fillId="9" borderId="4" xfId="0" applyNumberFormat="1" applyFont="1" applyFill="1" applyBorder="1" applyProtection="1">
      <protection locked="0"/>
    </xf>
    <xf numFmtId="0" fontId="6" fillId="9" borderId="28" xfId="0" applyFont="1" applyFill="1" applyBorder="1" applyProtection="1">
      <protection locked="0"/>
    </xf>
    <xf numFmtId="0" fontId="6" fillId="9" borderId="51" xfId="0" applyFont="1" applyFill="1" applyBorder="1" applyProtection="1">
      <protection locked="0"/>
    </xf>
    <xf numFmtId="0" fontId="6" fillId="9" borderId="54" xfId="0" applyFont="1" applyFill="1" applyBorder="1" applyProtection="1">
      <protection locked="0"/>
    </xf>
    <xf numFmtId="0" fontId="9" fillId="0" borderId="0" xfId="0" applyFont="1" applyFill="1" applyBorder="1" applyAlignment="1" applyProtection="1">
      <alignment horizontal="center" vertical="center"/>
      <protection locked="0" hidden="1"/>
    </xf>
    <xf numFmtId="0" fontId="9" fillId="0" borderId="19" xfId="0" applyFont="1" applyFill="1" applyBorder="1" applyAlignment="1" applyProtection="1">
      <alignment horizontal="center" vertical="center"/>
      <protection hidden="1"/>
    </xf>
    <xf numFmtId="0" fontId="6" fillId="9" borderId="58" xfId="0" applyFont="1" applyFill="1" applyBorder="1" applyProtection="1">
      <protection locked="0"/>
    </xf>
    <xf numFmtId="0" fontId="8" fillId="6" borderId="24" xfId="0" applyFont="1" applyFill="1" applyBorder="1" applyProtection="1">
      <protection hidden="1"/>
    </xf>
    <xf numFmtId="0" fontId="9" fillId="0" borderId="15" xfId="0" applyFont="1" applyFill="1" applyBorder="1" applyAlignment="1" applyProtection="1">
      <alignment horizontal="center" vertical="center" wrapText="1"/>
      <protection locked="0" hidden="1"/>
    </xf>
    <xf numFmtId="3" fontId="13" fillId="9" borderId="32" xfId="0" applyNumberFormat="1" applyFont="1" applyFill="1" applyBorder="1" applyAlignment="1" applyProtection="1">
      <alignment horizontal="right" vertical="center" wrapText="1"/>
      <protection locked="0"/>
    </xf>
    <xf numFmtId="3" fontId="13" fillId="9" borderId="57" xfId="0" applyNumberFormat="1" applyFont="1" applyFill="1" applyBorder="1" applyAlignment="1" applyProtection="1">
      <alignment horizontal="right" vertical="center" wrapText="1"/>
      <protection locked="0"/>
    </xf>
    <xf numFmtId="3" fontId="2" fillId="6" borderId="37" xfId="1" applyNumberFormat="1" applyFont="1" applyFill="1" applyBorder="1" applyAlignment="1" applyProtection="1">
      <alignment horizontal="right"/>
      <protection hidden="1"/>
    </xf>
    <xf numFmtId="3" fontId="2" fillId="6" borderId="38" xfId="1" applyNumberFormat="1" applyFont="1" applyFill="1" applyBorder="1" applyAlignment="1" applyProtection="1">
      <alignment horizontal="right"/>
      <protection hidden="1"/>
    </xf>
    <xf numFmtId="3" fontId="2" fillId="6" borderId="36" xfId="1" applyNumberFormat="1" applyFont="1" applyFill="1" applyBorder="1" applyAlignment="1" applyProtection="1">
      <alignment horizontal="right"/>
      <protection hidden="1"/>
    </xf>
    <xf numFmtId="3" fontId="13" fillId="0" borderId="24" xfId="0" applyNumberFormat="1" applyFont="1" applyFill="1" applyBorder="1" applyAlignment="1" applyProtection="1">
      <alignment horizontal="right" vertical="center" wrapText="1"/>
      <protection locked="0"/>
    </xf>
    <xf numFmtId="3" fontId="13" fillId="9" borderId="66" xfId="0" applyNumberFormat="1" applyFont="1" applyFill="1" applyBorder="1" applyAlignment="1" applyProtection="1">
      <alignment horizontal="right" vertical="center" wrapText="1"/>
      <protection locked="0"/>
    </xf>
    <xf numFmtId="3" fontId="12" fillId="0" borderId="20" xfId="0" applyNumberFormat="1" applyFont="1" applyFill="1" applyBorder="1" applyAlignment="1" applyProtection="1">
      <alignment horizontal="center" vertical="center" wrapText="1"/>
      <protection locked="0"/>
    </xf>
    <xf numFmtId="3" fontId="2" fillId="9" borderId="19" xfId="1" applyNumberFormat="1" applyFont="1" applyFill="1" applyBorder="1" applyProtection="1">
      <protection locked="0"/>
    </xf>
    <xf numFmtId="0" fontId="2" fillId="9" borderId="14" xfId="0" applyFont="1" applyFill="1" applyBorder="1" applyProtection="1">
      <protection locked="0"/>
    </xf>
    <xf numFmtId="0" fontId="2" fillId="9" borderId="17" xfId="0" applyFont="1" applyFill="1" applyBorder="1" applyProtection="1">
      <protection locked="0"/>
    </xf>
    <xf numFmtId="0" fontId="6" fillId="9" borderId="45" xfId="0" applyFont="1" applyFill="1" applyBorder="1" applyProtection="1">
      <protection locked="0"/>
    </xf>
    <xf numFmtId="166" fontId="6" fillId="9" borderId="33" xfId="0" applyNumberFormat="1" applyFont="1" applyFill="1" applyBorder="1" applyProtection="1">
      <protection locked="0"/>
    </xf>
    <xf numFmtId="166" fontId="6" fillId="9" borderId="34" xfId="0" applyNumberFormat="1" applyFont="1" applyFill="1" applyBorder="1" applyProtection="1">
      <protection locked="0"/>
    </xf>
    <xf numFmtId="166" fontId="6" fillId="9" borderId="45" xfId="0" applyNumberFormat="1" applyFont="1" applyFill="1" applyBorder="1" applyProtection="1">
      <protection locked="0"/>
    </xf>
    <xf numFmtId="0" fontId="6" fillId="9" borderId="15" xfId="0" applyFont="1" applyFill="1" applyBorder="1" applyProtection="1">
      <protection locked="0"/>
    </xf>
    <xf numFmtId="0" fontId="6" fillId="9" borderId="18" xfId="0" applyFont="1" applyFill="1" applyBorder="1" applyProtection="1">
      <protection locked="0"/>
    </xf>
    <xf numFmtId="3" fontId="12" fillId="9" borderId="15" xfId="0" applyNumberFormat="1" applyFont="1" applyFill="1" applyBorder="1" applyAlignment="1" applyProtection="1">
      <alignment horizontal="center" vertical="center" wrapText="1"/>
      <protection locked="0"/>
    </xf>
    <xf numFmtId="3" fontId="12" fillId="9" borderId="18" xfId="0" applyNumberFormat="1" applyFont="1" applyFill="1" applyBorder="1" applyAlignment="1" applyProtection="1">
      <alignment horizontal="center" vertical="center" wrapText="1"/>
      <protection locked="0"/>
    </xf>
    <xf numFmtId="3" fontId="12" fillId="9" borderId="13" xfId="0" applyNumberFormat="1" applyFont="1" applyFill="1" applyBorder="1" applyAlignment="1" applyProtection="1">
      <alignment horizontal="center" vertical="center" wrapText="1"/>
      <protection locked="0"/>
    </xf>
    <xf numFmtId="3" fontId="12" fillId="9" borderId="15" xfId="0" quotePrefix="1" applyNumberFormat="1" applyFont="1" applyFill="1" applyBorder="1" applyAlignment="1" applyProtection="1">
      <alignment horizontal="center" vertical="center" wrapText="1"/>
      <protection locked="0"/>
    </xf>
    <xf numFmtId="166" fontId="6" fillId="10" borderId="4" xfId="0" applyNumberFormat="1" applyFont="1" applyFill="1" applyBorder="1" applyProtection="1">
      <protection hidden="1"/>
    </xf>
    <xf numFmtId="3" fontId="13" fillId="10" borderId="4" xfId="1" applyNumberFormat="1" applyFont="1" applyFill="1" applyBorder="1" applyAlignment="1" applyProtection="1">
      <alignment horizontal="right"/>
      <protection hidden="1"/>
    </xf>
    <xf numFmtId="3" fontId="13" fillId="10" borderId="59" xfId="1" applyNumberFormat="1" applyFont="1" applyFill="1" applyBorder="1" applyAlignment="1" applyProtection="1">
      <alignment horizontal="right"/>
      <protection hidden="1"/>
    </xf>
    <xf numFmtId="3" fontId="2" fillId="9" borderId="15" xfId="1" applyNumberFormat="1" applyFont="1" applyFill="1" applyBorder="1" applyProtection="1">
      <protection locked="0"/>
    </xf>
    <xf numFmtId="3" fontId="11" fillId="9" borderId="15" xfId="1" applyNumberFormat="1" applyFont="1" applyFill="1" applyBorder="1" applyProtection="1">
      <protection locked="0"/>
    </xf>
    <xf numFmtId="3" fontId="11" fillId="9" borderId="18" xfId="1" applyNumberFormat="1" applyFont="1" applyFill="1" applyBorder="1" applyProtection="1">
      <protection locked="0"/>
    </xf>
    <xf numFmtId="0" fontId="2" fillId="0" borderId="14" xfId="0" applyFont="1" applyBorder="1" applyProtection="1">
      <protection hidden="1"/>
    </xf>
    <xf numFmtId="0" fontId="5" fillId="0" borderId="1" xfId="0" applyFont="1" applyBorder="1" applyProtection="1">
      <protection hidden="1"/>
    </xf>
    <xf numFmtId="0" fontId="2" fillId="0" borderId="12"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10" fillId="0" borderId="1" xfId="0" applyFont="1" applyBorder="1" applyProtection="1">
      <protection hidden="1"/>
    </xf>
    <xf numFmtId="0" fontId="10" fillId="0" borderId="6" xfId="0" applyFont="1" applyBorder="1" applyProtection="1">
      <protection hidden="1"/>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12" fillId="9" borderId="43" xfId="0" applyFont="1" applyFill="1" applyBorder="1" applyAlignment="1" applyProtection="1">
      <alignment horizontal="left" vertical="top" indent="1"/>
      <protection locked="0"/>
    </xf>
    <xf numFmtId="0" fontId="12" fillId="9" borderId="48" xfId="0" applyFont="1" applyFill="1" applyBorder="1" applyAlignment="1" applyProtection="1">
      <alignment horizontal="left" vertical="top" indent="1"/>
      <protection locked="0"/>
    </xf>
    <xf numFmtId="0" fontId="12" fillId="9" borderId="46" xfId="0" applyFont="1" applyFill="1" applyBorder="1" applyAlignment="1" applyProtection="1">
      <alignment horizontal="left" vertical="top" wrapText="1"/>
      <protection locked="0"/>
    </xf>
    <xf numFmtId="0" fontId="6" fillId="9" borderId="29" xfId="0" applyFont="1" applyFill="1" applyBorder="1" applyAlignment="1" applyProtection="1">
      <alignment horizontal="left" vertical="top" wrapText="1" indent="1"/>
      <protection locked="0"/>
    </xf>
    <xf numFmtId="0" fontId="6" fillId="9" borderId="49" xfId="0" applyFont="1" applyFill="1" applyBorder="1" applyAlignment="1" applyProtection="1">
      <alignment horizontal="left" vertical="top" wrapText="1" indent="1"/>
      <protection locked="0"/>
    </xf>
    <xf numFmtId="3" fontId="2" fillId="6" borderId="29" xfId="1" applyNumberFormat="1" applyFont="1" applyFill="1" applyBorder="1" applyAlignment="1" applyProtection="1">
      <alignment horizontal="right"/>
      <protection hidden="1"/>
    </xf>
    <xf numFmtId="3" fontId="9" fillId="6" borderId="49" xfId="0" applyNumberFormat="1" applyFont="1" applyFill="1" applyBorder="1" applyAlignment="1" applyProtection="1">
      <alignment horizontal="right" vertical="center" wrapText="1"/>
      <protection hidden="1"/>
    </xf>
    <xf numFmtId="3" fontId="8" fillId="6" borderId="6" xfId="0" applyNumberFormat="1" applyFont="1" applyFill="1" applyBorder="1" applyAlignment="1" applyProtection="1">
      <alignment horizontal="right"/>
      <protection hidden="1"/>
    </xf>
    <xf numFmtId="3" fontId="2" fillId="6" borderId="14" xfId="1" applyNumberFormat="1" applyFont="1" applyFill="1" applyBorder="1" applyAlignment="1" applyProtection="1">
      <alignment horizontal="right"/>
      <protection hidden="1"/>
    </xf>
    <xf numFmtId="3" fontId="2" fillId="6" borderId="12" xfId="1" applyNumberFormat="1" applyFont="1" applyFill="1" applyBorder="1" applyAlignment="1" applyProtection="1">
      <alignment horizontal="right"/>
      <protection hidden="1"/>
    </xf>
    <xf numFmtId="3" fontId="8" fillId="6" borderId="13" xfId="0" applyNumberFormat="1" applyFont="1" applyFill="1" applyBorder="1" applyAlignment="1" applyProtection="1">
      <alignment horizontal="right"/>
      <protection hidden="1"/>
    </xf>
    <xf numFmtId="3" fontId="8" fillId="6" borderId="71" xfId="0" applyNumberFormat="1" applyFont="1" applyFill="1" applyBorder="1" applyAlignment="1" applyProtection="1">
      <alignment horizontal="right"/>
      <protection hidden="1"/>
    </xf>
    <xf numFmtId="3" fontId="2" fillId="9" borderId="2" xfId="1" applyNumberFormat="1" applyFont="1" applyFill="1" applyBorder="1" applyProtection="1">
      <protection locked="0"/>
    </xf>
    <xf numFmtId="3" fontId="2" fillId="6" borderId="49" xfId="1" applyNumberFormat="1" applyFont="1" applyFill="1" applyBorder="1" applyAlignment="1" applyProtection="1">
      <alignment horizontal="right"/>
      <protection hidden="1"/>
    </xf>
    <xf numFmtId="0" fontId="23" fillId="0" borderId="0" xfId="0" applyFont="1"/>
    <xf numFmtId="3" fontId="2" fillId="0" borderId="18" xfId="1" applyNumberFormat="1" applyFont="1" applyFill="1" applyBorder="1" applyProtection="1">
      <protection locked="0"/>
    </xf>
    <xf numFmtId="164" fontId="9" fillId="0" borderId="29" xfId="1" applyNumberFormat="1" applyFont="1" applyBorder="1" applyAlignment="1" applyProtection="1">
      <alignment horizontal="center" vertical="center"/>
      <protection locked="0"/>
    </xf>
    <xf numFmtId="164" fontId="9" fillId="0" borderId="15" xfId="1" applyNumberFormat="1" applyFont="1" applyBorder="1" applyAlignment="1" applyProtection="1">
      <alignment horizontal="center" vertical="center"/>
      <protection locked="0"/>
    </xf>
    <xf numFmtId="3" fontId="2" fillId="9" borderId="13" xfId="1" applyNumberFormat="1" applyFont="1" applyFill="1" applyBorder="1" applyAlignment="1" applyProtection="1">
      <protection locked="0"/>
    </xf>
    <xf numFmtId="3" fontId="2" fillId="9" borderId="44" xfId="1" applyNumberFormat="1" applyFont="1" applyFill="1" applyBorder="1" applyProtection="1">
      <protection locked="0"/>
    </xf>
    <xf numFmtId="3" fontId="13" fillId="9" borderId="15" xfId="1" applyNumberFormat="1" applyFont="1" applyFill="1" applyBorder="1" applyAlignment="1" applyProtection="1">
      <alignment horizontal="right"/>
      <protection locked="0"/>
    </xf>
    <xf numFmtId="3" fontId="13" fillId="10" borderId="15" xfId="1" applyNumberFormat="1" applyFont="1" applyFill="1" applyBorder="1" applyAlignment="1" applyProtection="1">
      <alignment horizontal="right"/>
      <protection hidden="1"/>
    </xf>
    <xf numFmtId="3" fontId="13" fillId="9" borderId="18" xfId="1" applyNumberFormat="1" applyFont="1" applyFill="1" applyBorder="1" applyAlignment="1" applyProtection="1">
      <alignment horizontal="right"/>
      <protection locked="0"/>
    </xf>
    <xf numFmtId="164" fontId="2" fillId="9" borderId="13" xfId="1" applyNumberFormat="1" applyFont="1" applyFill="1" applyBorder="1" applyAlignment="1" applyProtection="1">
      <alignment vertical="top" wrapText="1"/>
      <protection locked="0"/>
    </xf>
    <xf numFmtId="164" fontId="2" fillId="9" borderId="15" xfId="1" applyNumberFormat="1" applyFont="1" applyFill="1" applyBorder="1" applyAlignment="1" applyProtection="1">
      <alignment vertical="top" wrapText="1"/>
      <protection locked="0"/>
    </xf>
    <xf numFmtId="164" fontId="2" fillId="9" borderId="52" xfId="1" applyNumberFormat="1" applyFont="1" applyFill="1" applyBorder="1" applyAlignment="1" applyProtection="1">
      <alignment vertical="top" wrapText="1"/>
      <protection locked="0"/>
    </xf>
    <xf numFmtId="164" fontId="2" fillId="9" borderId="14" xfId="1" applyNumberFormat="1" applyFont="1" applyFill="1" applyBorder="1" applyAlignment="1" applyProtection="1">
      <alignment vertical="top"/>
      <protection locked="0"/>
    </xf>
    <xf numFmtId="164" fontId="9" fillId="0" borderId="44" xfId="1" applyNumberFormat="1" applyFont="1" applyFill="1" applyBorder="1" applyAlignment="1" applyProtection="1">
      <alignment vertical="center"/>
    </xf>
    <xf numFmtId="164" fontId="2" fillId="0" borderId="16" xfId="1" applyNumberFormat="1" applyFont="1" applyFill="1" applyBorder="1" applyAlignment="1" applyProtection="1">
      <alignment horizontal="left" vertical="top" wrapText="1"/>
    </xf>
    <xf numFmtId="164" fontId="5" fillId="2" borderId="1" xfId="1" applyNumberFormat="1" applyFont="1" applyFill="1" applyBorder="1" applyProtection="1"/>
    <xf numFmtId="164" fontId="8" fillId="0" borderId="19" xfId="1" applyNumberFormat="1" applyFont="1" applyFill="1" applyBorder="1" applyAlignment="1" applyProtection="1">
      <alignment vertical="center"/>
    </xf>
    <xf numFmtId="164" fontId="9" fillId="0" borderId="1" xfId="1" applyNumberFormat="1" applyFont="1" applyBorder="1" applyProtection="1"/>
    <xf numFmtId="164" fontId="9" fillId="0" borderId="40" xfId="1" applyNumberFormat="1" applyFont="1" applyFill="1" applyBorder="1" applyAlignment="1" applyProtection="1">
      <alignment vertical="center"/>
    </xf>
    <xf numFmtId="164" fontId="2" fillId="0" borderId="43" xfId="1" applyNumberFormat="1" applyFont="1" applyBorder="1" applyAlignment="1" applyProtection="1">
      <alignment vertical="top"/>
    </xf>
    <xf numFmtId="164" fontId="2" fillId="0" borderId="14" xfId="1" applyNumberFormat="1" applyFont="1" applyBorder="1" applyAlignment="1" applyProtection="1">
      <alignment vertical="top"/>
    </xf>
    <xf numFmtId="164" fontId="2" fillId="9" borderId="17" xfId="1" applyNumberFormat="1" applyFont="1" applyFill="1" applyBorder="1" applyAlignment="1" applyProtection="1">
      <alignment vertical="top"/>
      <protection locked="0"/>
    </xf>
    <xf numFmtId="3" fontId="12" fillId="9" borderId="26" xfId="0" applyNumberFormat="1" applyFont="1" applyFill="1" applyBorder="1" applyAlignment="1" applyProtection="1">
      <alignment horizontal="center" vertical="center" wrapText="1"/>
      <protection locked="0"/>
    </xf>
    <xf numFmtId="0" fontId="12" fillId="9" borderId="49" xfId="0" applyFont="1" applyFill="1" applyBorder="1" applyAlignment="1" applyProtection="1">
      <alignment vertical="top"/>
      <protection locked="0"/>
    </xf>
    <xf numFmtId="0" fontId="12" fillId="9" borderId="15" xfId="0" applyFont="1" applyFill="1" applyBorder="1" applyAlignment="1" applyProtection="1">
      <alignment vertical="top"/>
      <protection locked="0"/>
    </xf>
    <xf numFmtId="0" fontId="12" fillId="9" borderId="29" xfId="0" applyFont="1" applyFill="1" applyBorder="1" applyAlignment="1" applyProtection="1">
      <alignment vertical="top"/>
      <protection locked="0"/>
    </xf>
    <xf numFmtId="3" fontId="13" fillId="9" borderId="20" xfId="0" applyNumberFormat="1" applyFont="1" applyFill="1" applyBorder="1" applyAlignment="1" applyProtection="1">
      <alignment horizontal="right"/>
      <protection locked="0"/>
    </xf>
    <xf numFmtId="3" fontId="12" fillId="9" borderId="20" xfId="0" applyNumberFormat="1" applyFont="1" applyFill="1" applyBorder="1" applyAlignment="1" applyProtection="1">
      <alignment horizontal="center" vertical="center" wrapText="1"/>
      <protection locked="0"/>
    </xf>
    <xf numFmtId="3" fontId="13" fillId="9" borderId="38" xfId="0" applyNumberFormat="1" applyFont="1" applyFill="1" applyBorder="1" applyAlignment="1" applyProtection="1">
      <alignment horizontal="right" vertical="center" wrapText="1"/>
      <protection locked="0"/>
    </xf>
    <xf numFmtId="3" fontId="13" fillId="0" borderId="40" xfId="0" applyNumberFormat="1" applyFont="1" applyFill="1" applyBorder="1" applyAlignment="1" applyProtection="1">
      <alignment horizontal="right" vertical="center" wrapText="1"/>
      <protection locked="0"/>
    </xf>
    <xf numFmtId="3" fontId="13" fillId="0" borderId="25" xfId="0" applyNumberFormat="1" applyFont="1" applyFill="1" applyBorder="1" applyAlignment="1" applyProtection="1">
      <alignment horizontal="right" vertical="center" wrapText="1"/>
      <protection locked="0"/>
    </xf>
    <xf numFmtId="3" fontId="12" fillId="9" borderId="49" xfId="0" applyNumberFormat="1" applyFont="1" applyFill="1" applyBorder="1" applyAlignment="1" applyProtection="1">
      <alignment horizontal="center" vertical="center" wrapText="1"/>
      <protection locked="0"/>
    </xf>
    <xf numFmtId="3" fontId="13" fillId="9" borderId="49" xfId="0" applyNumberFormat="1" applyFont="1" applyFill="1" applyBorder="1" applyAlignment="1" applyProtection="1">
      <alignment horizontal="right"/>
      <protection locked="0"/>
    </xf>
    <xf numFmtId="3" fontId="12" fillId="9" borderId="29" xfId="0" applyNumberFormat="1" applyFont="1" applyFill="1" applyBorder="1" applyAlignment="1" applyProtection="1">
      <alignment horizontal="center" vertical="center" wrapText="1"/>
      <protection locked="0"/>
    </xf>
    <xf numFmtId="164" fontId="2" fillId="9" borderId="29" xfId="1" applyNumberFormat="1" applyFont="1" applyFill="1" applyBorder="1" applyAlignment="1" applyProtection="1">
      <alignment vertical="top" wrapText="1"/>
      <protection locked="0"/>
    </xf>
    <xf numFmtId="164" fontId="2" fillId="0" borderId="13" xfId="1" applyNumberFormat="1" applyFont="1" applyFill="1" applyBorder="1" applyAlignment="1" applyProtection="1">
      <alignment vertical="top" wrapText="1"/>
    </xf>
    <xf numFmtId="0" fontId="2" fillId="0" borderId="43" xfId="0" applyFont="1" applyBorder="1" applyProtection="1">
      <protection hidden="1"/>
    </xf>
    <xf numFmtId="0" fontId="5" fillId="0" borderId="19" xfId="0" applyFont="1" applyBorder="1" applyProtection="1">
      <protection hidden="1"/>
    </xf>
    <xf numFmtId="0" fontId="6" fillId="9" borderId="23" xfId="0" applyFont="1" applyFill="1" applyBorder="1" applyProtection="1">
      <protection locked="0"/>
    </xf>
    <xf numFmtId="0" fontId="6" fillId="9" borderId="24" xfId="0" applyFont="1" applyFill="1" applyBorder="1" applyProtection="1">
      <protection locked="0"/>
    </xf>
    <xf numFmtId="0" fontId="6" fillId="9" borderId="25" xfId="0" applyFont="1" applyFill="1" applyBorder="1" applyProtection="1">
      <protection locked="0"/>
    </xf>
    <xf numFmtId="0" fontId="6" fillId="9" borderId="2" xfId="0" applyFont="1" applyFill="1" applyBorder="1" applyProtection="1">
      <protection locked="0"/>
    </xf>
    <xf numFmtId="3" fontId="13" fillId="9" borderId="13" xfId="1" applyNumberFormat="1" applyFont="1" applyFill="1" applyBorder="1" applyAlignment="1" applyProtection="1">
      <alignment horizontal="right" vertical="center"/>
      <protection locked="0"/>
    </xf>
    <xf numFmtId="3" fontId="13" fillId="9" borderId="29" xfId="1" applyNumberFormat="1" applyFont="1" applyFill="1" applyBorder="1" applyAlignment="1" applyProtection="1">
      <alignment horizontal="right" vertical="center"/>
      <protection locked="0"/>
    </xf>
    <xf numFmtId="3" fontId="13" fillId="9" borderId="29" xfId="1" applyNumberFormat="1" applyFont="1" applyFill="1" applyBorder="1" applyAlignment="1" applyProtection="1">
      <alignment horizontal="right"/>
      <protection locked="0"/>
    </xf>
    <xf numFmtId="3" fontId="13" fillId="9" borderId="32" xfId="1" applyNumberFormat="1" applyFont="1" applyFill="1" applyBorder="1" applyAlignment="1" applyProtection="1">
      <alignment horizontal="right" vertical="center"/>
      <protection locked="0"/>
    </xf>
    <xf numFmtId="164" fontId="17" fillId="9" borderId="15" xfId="1" applyNumberFormat="1" applyFont="1" applyFill="1" applyBorder="1" applyAlignment="1" applyProtection="1">
      <alignment horizontal="center" vertical="center"/>
      <protection locked="0"/>
    </xf>
    <xf numFmtId="3" fontId="2" fillId="6" borderId="30" xfId="0" applyNumberFormat="1" applyFont="1" applyFill="1" applyBorder="1" applyAlignment="1" applyProtection="1">
      <alignment horizontal="right"/>
      <protection hidden="1"/>
    </xf>
    <xf numFmtId="3" fontId="2" fillId="6" borderId="31" xfId="0" applyNumberFormat="1" applyFont="1" applyFill="1" applyBorder="1" applyAlignment="1" applyProtection="1">
      <alignment horizontal="right"/>
      <protection hidden="1"/>
    </xf>
    <xf numFmtId="3" fontId="2" fillId="6" borderId="26" xfId="0" applyNumberFormat="1" applyFont="1" applyFill="1" applyBorder="1" applyAlignment="1" applyProtection="1">
      <alignment horizontal="right"/>
      <protection hidden="1"/>
    </xf>
    <xf numFmtId="3" fontId="2" fillId="6" borderId="20" xfId="1" applyNumberFormat="1" applyFont="1" applyFill="1" applyBorder="1" applyAlignment="1" applyProtection="1">
      <alignment horizontal="right"/>
      <protection hidden="1"/>
    </xf>
    <xf numFmtId="3" fontId="5" fillId="0" borderId="12" xfId="0" applyNumberFormat="1" applyFont="1" applyBorder="1" applyAlignment="1" applyProtection="1">
      <alignment horizontal="left"/>
      <protection locked="0"/>
    </xf>
    <xf numFmtId="3" fontId="2" fillId="10" borderId="16" xfId="1" applyNumberFormat="1" applyFont="1" applyFill="1" applyBorder="1" applyProtection="1">
      <protection hidden="1"/>
    </xf>
    <xf numFmtId="0" fontId="8" fillId="9" borderId="19" xfId="0" applyFont="1" applyFill="1" applyBorder="1" applyProtection="1">
      <protection locked="0"/>
    </xf>
    <xf numFmtId="0" fontId="28" fillId="4" borderId="0" xfId="0" applyFont="1" applyFill="1" applyProtection="1">
      <protection hidden="1"/>
    </xf>
    <xf numFmtId="0" fontId="31" fillId="4" borderId="0" xfId="0" applyFont="1" applyFill="1" applyAlignment="1" applyProtection="1">
      <alignment vertical="center"/>
      <protection hidden="1"/>
    </xf>
    <xf numFmtId="0" fontId="28" fillId="4" borderId="0" xfId="0" applyFont="1" applyFill="1" applyAlignment="1" applyProtection="1">
      <alignment vertical="center"/>
      <protection hidden="1"/>
    </xf>
    <xf numFmtId="3" fontId="28" fillId="5" borderId="4" xfId="0" applyNumberFormat="1" applyFont="1" applyFill="1" applyBorder="1" applyAlignment="1" applyProtection="1">
      <alignment vertical="center"/>
      <protection locked="0"/>
    </xf>
    <xf numFmtId="0" fontId="28" fillId="5" borderId="4" xfId="0" applyFont="1" applyFill="1" applyBorder="1" applyAlignment="1" applyProtection="1">
      <alignment horizontal="center"/>
      <protection locked="0"/>
    </xf>
    <xf numFmtId="0" fontId="28" fillId="4" borderId="0" xfId="0" applyFont="1" applyFill="1" applyAlignment="1" applyProtection="1">
      <protection hidden="1"/>
    </xf>
    <xf numFmtId="0" fontId="31" fillId="4" borderId="0" xfId="0" applyFont="1" applyFill="1" applyProtection="1">
      <protection hidden="1"/>
    </xf>
    <xf numFmtId="0" fontId="32" fillId="4" borderId="0" xfId="0" applyFont="1" applyFill="1" applyAlignment="1" applyProtection="1">
      <alignment vertical="center"/>
      <protection hidden="1"/>
    </xf>
    <xf numFmtId="0" fontId="28" fillId="5" borderId="4" xfId="0" applyFont="1" applyFill="1" applyBorder="1" applyAlignment="1" applyProtection="1">
      <alignment vertical="center"/>
      <protection locked="0"/>
    </xf>
    <xf numFmtId="0" fontId="27" fillId="4" borderId="0" xfId="6" applyFont="1" applyFill="1" applyAlignment="1" applyProtection="1">
      <alignment horizontal="center" vertical="center"/>
      <protection hidden="1"/>
    </xf>
    <xf numFmtId="3" fontId="26" fillId="0" borderId="19" xfId="0" applyNumberFormat="1" applyFont="1" applyFill="1" applyBorder="1" applyAlignment="1" applyProtection="1">
      <alignment vertical="center"/>
      <protection hidden="1"/>
    </xf>
    <xf numFmtId="3" fontId="36" fillId="2" borderId="19" xfId="0" applyNumberFormat="1" applyFont="1" applyFill="1" applyBorder="1" applyAlignment="1" applyProtection="1">
      <alignment vertical="center"/>
      <protection hidden="1"/>
    </xf>
    <xf numFmtId="0" fontId="35" fillId="0" borderId="0" xfId="0" applyFont="1"/>
    <xf numFmtId="0" fontId="6" fillId="6" borderId="64" xfId="0" applyFont="1" applyFill="1" applyBorder="1" applyProtection="1">
      <protection hidden="1"/>
    </xf>
    <xf numFmtId="0" fontId="6" fillId="10" borderId="64" xfId="0" applyFont="1" applyFill="1" applyBorder="1" applyProtection="1">
      <protection hidden="1"/>
    </xf>
    <xf numFmtId="0" fontId="6" fillId="6" borderId="65" xfId="0" applyFont="1" applyFill="1" applyBorder="1" applyProtection="1">
      <protection hidden="1"/>
    </xf>
    <xf numFmtId="3" fontId="28" fillId="10" borderId="4" xfId="0" applyNumberFormat="1" applyFont="1" applyFill="1" applyBorder="1" applyAlignment="1" applyProtection="1">
      <alignment vertical="center"/>
      <protection hidden="1"/>
    </xf>
    <xf numFmtId="0" fontId="9" fillId="9" borderId="29" xfId="0" applyFont="1" applyFill="1" applyBorder="1" applyAlignment="1" applyProtection="1">
      <alignment horizontal="center" vertical="center" wrapText="1"/>
      <protection locked="0"/>
    </xf>
    <xf numFmtId="0" fontId="9" fillId="9" borderId="15" xfId="0" applyFont="1" applyFill="1" applyBorder="1" applyAlignment="1" applyProtection="1">
      <alignment horizontal="center" vertical="center" wrapText="1"/>
      <protection locked="0"/>
    </xf>
    <xf numFmtId="3" fontId="17" fillId="10" borderId="19" xfId="0" applyNumberFormat="1" applyFont="1" applyFill="1" applyBorder="1" applyAlignment="1" applyProtection="1">
      <alignment horizontal="right"/>
      <protection hidden="1"/>
    </xf>
    <xf numFmtId="3" fontId="17" fillId="10" borderId="1" xfId="0" applyNumberFormat="1" applyFont="1" applyFill="1" applyBorder="1" applyAlignment="1" applyProtection="1">
      <alignment horizontal="right"/>
      <protection hidden="1"/>
    </xf>
    <xf numFmtId="3" fontId="17" fillId="9" borderId="26" xfId="0" applyNumberFormat="1" applyFont="1" applyFill="1" applyBorder="1" applyAlignment="1" applyProtection="1">
      <alignment horizontal="right"/>
      <protection locked="0"/>
    </xf>
    <xf numFmtId="3" fontId="5" fillId="10" borderId="19" xfId="0" applyNumberFormat="1" applyFont="1" applyFill="1" applyBorder="1" applyAlignment="1" applyProtection="1">
      <alignment horizontal="right"/>
      <protection hidden="1"/>
    </xf>
    <xf numFmtId="3" fontId="6" fillId="4" borderId="0" xfId="0" applyNumberFormat="1" applyFont="1" applyFill="1" applyAlignment="1" applyProtection="1">
      <alignment horizontal="right"/>
      <protection hidden="1"/>
    </xf>
    <xf numFmtId="3" fontId="2" fillId="4" borderId="0" xfId="0" applyNumberFormat="1" applyFont="1" applyFill="1" applyAlignment="1" applyProtection="1">
      <alignment horizontal="right"/>
      <protection hidden="1"/>
    </xf>
    <xf numFmtId="3" fontId="5" fillId="6" borderId="32" xfId="0" applyNumberFormat="1" applyFont="1" applyFill="1" applyBorder="1" applyAlignment="1" applyProtection="1">
      <alignment horizontal="right"/>
      <protection hidden="1"/>
    </xf>
    <xf numFmtId="3" fontId="5" fillId="6" borderId="33" xfId="0" applyNumberFormat="1" applyFont="1" applyFill="1" applyBorder="1" applyAlignment="1" applyProtection="1">
      <alignment horizontal="right"/>
      <protection hidden="1"/>
    </xf>
    <xf numFmtId="3" fontId="5" fillId="6" borderId="34" xfId="0" applyNumberFormat="1" applyFont="1" applyFill="1" applyBorder="1" applyAlignment="1" applyProtection="1">
      <alignment horizontal="right"/>
      <protection hidden="1"/>
    </xf>
    <xf numFmtId="0" fontId="9" fillId="0" borderId="19" xfId="0" applyFont="1" applyFill="1" applyBorder="1" applyAlignment="1" applyProtection="1">
      <alignment horizontal="center" vertical="center" wrapText="1"/>
      <protection hidden="1"/>
    </xf>
    <xf numFmtId="3" fontId="13" fillId="10" borderId="35" xfId="1" applyNumberFormat="1" applyFont="1" applyFill="1" applyBorder="1" applyAlignment="1" applyProtection="1">
      <alignment horizontal="right"/>
      <protection hidden="1"/>
    </xf>
    <xf numFmtId="3" fontId="2" fillId="10" borderId="49" xfId="1" applyNumberFormat="1" applyFont="1" applyFill="1" applyBorder="1" applyAlignment="1" applyProtection="1">
      <protection hidden="1"/>
    </xf>
    <xf numFmtId="164" fontId="5" fillId="6" borderId="4" xfId="1" applyNumberFormat="1" applyFont="1" applyFill="1" applyBorder="1" applyProtection="1">
      <protection hidden="1"/>
    </xf>
    <xf numFmtId="164" fontId="2" fillId="6" borderId="4" xfId="1" applyNumberFormat="1" applyFont="1" applyFill="1" applyBorder="1" applyProtection="1">
      <protection hidden="1"/>
    </xf>
    <xf numFmtId="0" fontId="8" fillId="0" borderId="13" xfId="0" applyFont="1" applyBorder="1" applyProtection="1">
      <protection hidden="1"/>
    </xf>
    <xf numFmtId="0" fontId="8" fillId="0" borderId="15" xfId="0" applyFont="1" applyBorder="1" applyProtection="1">
      <protection hidden="1"/>
    </xf>
    <xf numFmtId="0" fontId="8" fillId="0" borderId="18" xfId="0" applyFont="1" applyBorder="1" applyProtection="1">
      <protection hidden="1"/>
    </xf>
    <xf numFmtId="0" fontId="10" fillId="0" borderId="7" xfId="0" applyFont="1" applyBorder="1" applyProtection="1">
      <protection hidden="1"/>
    </xf>
    <xf numFmtId="165" fontId="6" fillId="10" borderId="67" xfId="0" applyNumberFormat="1" applyFont="1" applyFill="1" applyBorder="1" applyAlignment="1" applyProtection="1">
      <alignment horizontal="right"/>
      <protection hidden="1"/>
    </xf>
    <xf numFmtId="165" fontId="6" fillId="10" borderId="51" xfId="0" applyNumberFormat="1" applyFont="1" applyFill="1" applyBorder="1" applyAlignment="1" applyProtection="1">
      <alignment horizontal="right"/>
      <protection hidden="1"/>
    </xf>
    <xf numFmtId="165" fontId="6" fillId="10" borderId="73" xfId="0" applyNumberFormat="1" applyFont="1" applyFill="1" applyBorder="1" applyAlignment="1" applyProtection="1">
      <alignment horizontal="right"/>
      <protection hidden="1"/>
    </xf>
    <xf numFmtId="165" fontId="6" fillId="10" borderId="14" xfId="0" applyNumberFormat="1" applyFont="1" applyFill="1" applyBorder="1" applyAlignment="1" applyProtection="1">
      <alignment horizontal="right"/>
      <protection hidden="1"/>
    </xf>
    <xf numFmtId="165" fontId="6" fillId="10" borderId="4" xfId="0" applyNumberFormat="1" applyFont="1" applyFill="1" applyBorder="1" applyAlignment="1" applyProtection="1">
      <alignment horizontal="right"/>
      <protection hidden="1"/>
    </xf>
    <xf numFmtId="165" fontId="6" fillId="10" borderId="59" xfId="0" applyNumberFormat="1" applyFont="1" applyFill="1" applyBorder="1" applyAlignment="1" applyProtection="1">
      <alignment horizontal="right"/>
      <protection hidden="1"/>
    </xf>
    <xf numFmtId="165" fontId="6" fillId="10" borderId="45" xfId="0" applyNumberFormat="1" applyFont="1" applyFill="1" applyBorder="1" applyAlignment="1" applyProtection="1">
      <alignment horizontal="right"/>
      <protection hidden="1"/>
    </xf>
    <xf numFmtId="165" fontId="6" fillId="10" borderId="68" xfId="0" applyNumberFormat="1" applyFont="1" applyFill="1" applyBorder="1" applyAlignment="1" applyProtection="1">
      <alignment horizontal="right"/>
      <protection hidden="1"/>
    </xf>
    <xf numFmtId="165" fontId="6" fillId="10" borderId="54" xfId="0" applyNumberFormat="1" applyFont="1" applyFill="1" applyBorder="1" applyAlignment="1" applyProtection="1">
      <alignment horizontal="right"/>
      <protection hidden="1"/>
    </xf>
    <xf numFmtId="165" fontId="6" fillId="10" borderId="74" xfId="0" applyNumberFormat="1" applyFont="1" applyFill="1" applyBorder="1" applyAlignment="1" applyProtection="1">
      <alignment horizontal="right"/>
      <protection hidden="1"/>
    </xf>
    <xf numFmtId="0" fontId="8" fillId="0" borderId="4" xfId="0" applyFont="1" applyFill="1" applyBorder="1" applyAlignment="1" applyProtection="1">
      <alignment horizontal="center" vertical="top" wrapText="1"/>
      <protection locked="0" hidden="1"/>
    </xf>
    <xf numFmtId="0" fontId="9" fillId="0" borderId="4" xfId="0" applyFont="1" applyFill="1" applyBorder="1" applyAlignment="1" applyProtection="1">
      <alignment horizontal="left" vertical="center"/>
      <protection locked="0" hidden="1"/>
    </xf>
    <xf numFmtId="0" fontId="9" fillId="0" borderId="4" xfId="0" applyFont="1" applyFill="1" applyBorder="1" applyAlignment="1" applyProtection="1">
      <alignment vertical="center"/>
      <protection locked="0" hidden="1"/>
    </xf>
    <xf numFmtId="0" fontId="10" fillId="0" borderId="19" xfId="0" applyFont="1" applyBorder="1" applyProtection="1">
      <protection hidden="1"/>
    </xf>
    <xf numFmtId="0" fontId="8" fillId="0" borderId="12" xfId="0" applyFont="1" applyBorder="1" applyProtection="1">
      <protection hidden="1"/>
    </xf>
    <xf numFmtId="164" fontId="6" fillId="0" borderId="13" xfId="1" applyNumberFormat="1" applyFont="1" applyBorder="1" applyAlignment="1" applyProtection="1">
      <alignment horizontal="right"/>
      <protection hidden="1"/>
    </xf>
    <xf numFmtId="0" fontId="2" fillId="0" borderId="17" xfId="0" applyFont="1" applyBorder="1" applyProtection="1">
      <protection hidden="1"/>
    </xf>
    <xf numFmtId="0" fontId="2" fillId="0" borderId="18" xfId="0" applyFont="1" applyBorder="1" applyProtection="1">
      <protection hidden="1"/>
    </xf>
    <xf numFmtId="0" fontId="5" fillId="0" borderId="43" xfId="0" applyFont="1" applyBorder="1" applyProtection="1">
      <protection hidden="1"/>
    </xf>
    <xf numFmtId="0" fontId="5" fillId="0" borderId="13" xfId="0" applyFont="1" applyBorder="1" applyProtection="1">
      <protection hidden="1"/>
    </xf>
    <xf numFmtId="0" fontId="2" fillId="0" borderId="26" xfId="0" applyFont="1" applyBorder="1" applyProtection="1">
      <protection hidden="1"/>
    </xf>
    <xf numFmtId="0" fontId="8" fillId="0" borderId="1" xfId="0" applyFont="1" applyBorder="1" applyProtection="1">
      <protection hidden="1"/>
    </xf>
    <xf numFmtId="164" fontId="2" fillId="4" borderId="0" xfId="1" applyNumberFormat="1" applyFont="1" applyFill="1" applyProtection="1">
      <protection hidden="1"/>
    </xf>
    <xf numFmtId="0" fontId="12" fillId="0" borderId="42" xfId="0" applyFont="1" applyFill="1" applyBorder="1" applyAlignment="1" applyProtection="1">
      <alignment horizontal="left" vertical="top"/>
      <protection hidden="1"/>
    </xf>
    <xf numFmtId="0" fontId="12" fillId="0" borderId="16" xfId="0" applyFont="1" applyFill="1" applyBorder="1" applyAlignment="1" applyProtection="1">
      <alignment horizontal="left" vertical="top"/>
      <protection hidden="1"/>
    </xf>
    <xf numFmtId="0" fontId="9" fillId="0" borderId="41" xfId="0" applyFont="1" applyBorder="1" applyAlignment="1" applyProtection="1">
      <alignment horizontal="left" vertical="center"/>
      <protection hidden="1"/>
    </xf>
    <xf numFmtId="0" fontId="12" fillId="0" borderId="16" xfId="0" applyFont="1" applyFill="1" applyBorder="1" applyAlignment="1" applyProtection="1">
      <alignment horizontal="left" vertical="top" wrapText="1"/>
      <protection hidden="1"/>
    </xf>
    <xf numFmtId="0" fontId="12" fillId="0" borderId="47" xfId="0" applyFont="1" applyFill="1" applyBorder="1" applyAlignment="1" applyProtection="1">
      <alignment horizontal="left" vertical="top" wrapText="1"/>
      <protection hidden="1"/>
    </xf>
    <xf numFmtId="0" fontId="12" fillId="2" borderId="13" xfId="0" applyFont="1" applyFill="1" applyBorder="1" applyAlignment="1" applyProtection="1">
      <alignment horizontal="left" vertical="top"/>
      <protection hidden="1"/>
    </xf>
    <xf numFmtId="0" fontId="12" fillId="2" borderId="15" xfId="0" applyFont="1" applyFill="1" applyBorder="1" applyAlignment="1" applyProtection="1">
      <alignment horizontal="left" vertical="top"/>
      <protection hidden="1"/>
    </xf>
    <xf numFmtId="0" fontId="12" fillId="2" borderId="15" xfId="0" applyFont="1" applyFill="1" applyBorder="1" applyAlignment="1" applyProtection="1">
      <alignment vertical="top"/>
      <protection hidden="1"/>
    </xf>
    <xf numFmtId="0" fontId="12" fillId="0" borderId="42" xfId="0" applyFont="1" applyFill="1" applyBorder="1" applyAlignment="1" applyProtection="1">
      <alignment horizontal="left" vertical="top" wrapText="1"/>
      <protection hidden="1"/>
    </xf>
    <xf numFmtId="0" fontId="12" fillId="0" borderId="15" xfId="0" applyFont="1" applyFill="1" applyBorder="1" applyAlignment="1" applyProtection="1">
      <alignment vertical="top"/>
      <protection hidden="1"/>
    </xf>
    <xf numFmtId="0" fontId="12" fillId="0" borderId="44" xfId="0" applyFont="1" applyFill="1" applyBorder="1" applyAlignment="1" applyProtection="1">
      <alignment horizontal="left" vertical="top"/>
      <protection hidden="1"/>
    </xf>
    <xf numFmtId="0" fontId="12" fillId="0" borderId="13" xfId="0" applyFont="1" applyFill="1" applyBorder="1" applyAlignment="1" applyProtection="1">
      <alignment horizontal="left" vertical="top"/>
      <protection hidden="1"/>
    </xf>
    <xf numFmtId="0" fontId="12" fillId="0" borderId="15" xfId="0" applyFont="1" applyFill="1" applyBorder="1" applyAlignment="1" applyProtection="1">
      <alignment horizontal="left" vertical="top"/>
      <protection hidden="1"/>
    </xf>
    <xf numFmtId="0" fontId="12" fillId="0" borderId="15" xfId="0" applyFont="1" applyFill="1" applyBorder="1" applyAlignment="1" applyProtection="1">
      <alignment horizontal="left" vertical="top" wrapText="1"/>
      <protection hidden="1"/>
    </xf>
    <xf numFmtId="0" fontId="9" fillId="0" borderId="62" xfId="0" applyFont="1" applyFill="1" applyBorder="1" applyAlignment="1" applyProtection="1">
      <alignment horizontal="left" vertical="center"/>
      <protection hidden="1"/>
    </xf>
    <xf numFmtId="0" fontId="12" fillId="0" borderId="16" xfId="0" applyFont="1" applyFill="1" applyBorder="1" applyAlignment="1" applyProtection="1">
      <alignment vertical="top"/>
      <protection hidden="1"/>
    </xf>
    <xf numFmtId="0" fontId="6" fillId="0" borderId="42" xfId="0" applyFont="1" applyFill="1" applyBorder="1" applyAlignment="1" applyProtection="1">
      <alignment vertical="top" wrapText="1"/>
      <protection hidden="1"/>
    </xf>
    <xf numFmtId="0" fontId="5" fillId="0" borderId="19" xfId="0" applyFont="1" applyFill="1" applyBorder="1" applyAlignment="1" applyProtection="1">
      <alignment horizontal="right"/>
      <protection hidden="1"/>
    </xf>
    <xf numFmtId="0" fontId="9" fillId="0" borderId="1" xfId="0" applyFont="1" applyFill="1" applyBorder="1" applyAlignment="1" applyProtection="1">
      <alignment horizontal="right"/>
      <protection hidden="1"/>
    </xf>
    <xf numFmtId="0" fontId="9" fillId="0" borderId="19" xfId="0" applyFont="1" applyBorder="1" applyAlignment="1" applyProtection="1">
      <alignment horizontal="center" vertical="center"/>
      <protection hidden="1"/>
    </xf>
    <xf numFmtId="164" fontId="5" fillId="6" borderId="13" xfId="1" applyNumberFormat="1" applyFont="1" applyFill="1" applyBorder="1" applyProtection="1">
      <protection hidden="1"/>
    </xf>
    <xf numFmtId="164" fontId="2" fillId="6" borderId="18" xfId="1" applyNumberFormat="1" applyFont="1" applyFill="1" applyBorder="1" applyProtection="1">
      <protection hidden="1"/>
    </xf>
    <xf numFmtId="0" fontId="9" fillId="0" borderId="19"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9" fillId="0" borderId="49"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13" xfId="0" applyFont="1" applyFill="1" applyBorder="1" applyAlignment="1" applyProtection="1">
      <protection hidden="1"/>
    </xf>
    <xf numFmtId="0" fontId="9" fillId="0" borderId="15" xfId="0" applyFont="1" applyFill="1" applyBorder="1" applyAlignment="1" applyProtection="1">
      <protection hidden="1"/>
    </xf>
    <xf numFmtId="0" fontId="9" fillId="0" borderId="18" xfId="0" applyFont="1" applyFill="1" applyBorder="1" applyAlignment="1" applyProtection="1">
      <protection hidden="1"/>
    </xf>
    <xf numFmtId="0" fontId="9" fillId="0" borderId="1" xfId="0" applyFont="1" applyFill="1" applyBorder="1" applyAlignment="1" applyProtection="1">
      <protection hidden="1"/>
    </xf>
    <xf numFmtId="0" fontId="9" fillId="0" borderId="13" xfId="0" applyFont="1" applyBorder="1" applyAlignment="1" applyProtection="1">
      <protection hidden="1"/>
    </xf>
    <xf numFmtId="0" fontId="9" fillId="0" borderId="15" xfId="0" applyFont="1" applyBorder="1" applyAlignment="1" applyProtection="1">
      <protection hidden="1"/>
    </xf>
    <xf numFmtId="0" fontId="9" fillId="0" borderId="18" xfId="0" applyFont="1" applyBorder="1" applyAlignment="1" applyProtection="1">
      <protection hidden="1"/>
    </xf>
    <xf numFmtId="0" fontId="9" fillId="0" borderId="40" xfId="0" applyFont="1" applyBorder="1" applyAlignment="1" applyProtection="1">
      <protection hidden="1"/>
    </xf>
    <xf numFmtId="0" fontId="9" fillId="0" borderId="1" xfId="0" applyFont="1" applyBorder="1" applyAlignment="1" applyProtection="1">
      <protection hidden="1"/>
    </xf>
    <xf numFmtId="0" fontId="9" fillId="0" borderId="64" xfId="0" applyFont="1" applyBorder="1" applyAlignment="1" applyProtection="1">
      <protection hidden="1"/>
    </xf>
    <xf numFmtId="0" fontId="9" fillId="0" borderId="51" xfId="0" applyFont="1" applyBorder="1" applyAlignment="1" applyProtection="1">
      <alignment horizontal="center" vertical="center" wrapText="1"/>
      <protection hidden="1"/>
    </xf>
    <xf numFmtId="0" fontId="9" fillId="0" borderId="7" xfId="0" applyFont="1" applyFill="1" applyBorder="1" applyAlignment="1" applyProtection="1">
      <protection hidden="1"/>
    </xf>
    <xf numFmtId="17" fontId="19" fillId="0" borderId="9" xfId="0" applyNumberFormat="1" applyFont="1" applyFill="1" applyBorder="1" applyAlignment="1" applyProtection="1">
      <alignment horizontal="center" vertical="center" wrapText="1"/>
      <protection hidden="1"/>
    </xf>
    <xf numFmtId="0" fontId="8" fillId="0" borderId="6" xfId="0" applyFont="1" applyFill="1" applyBorder="1" applyAlignment="1" applyProtection="1">
      <protection hidden="1"/>
    </xf>
    <xf numFmtId="0" fontId="8" fillId="0" borderId="1" xfId="0" applyFont="1" applyFill="1" applyBorder="1" applyAlignment="1" applyProtection="1">
      <protection hidden="1"/>
    </xf>
    <xf numFmtId="0" fontId="8" fillId="0" borderId="48" xfId="1" applyNumberFormat="1" applyFont="1" applyFill="1" applyBorder="1" applyAlignment="1" applyProtection="1">
      <protection hidden="1"/>
    </xf>
    <xf numFmtId="0" fontId="8" fillId="0" borderId="7" xfId="0" applyFont="1" applyFill="1" applyBorder="1" applyProtection="1">
      <protection hidden="1"/>
    </xf>
    <xf numFmtId="0" fontId="8" fillId="0" borderId="19" xfId="0" applyFont="1" applyFill="1" applyBorder="1" applyProtection="1">
      <protection hidden="1"/>
    </xf>
    <xf numFmtId="0" fontId="8" fillId="0" borderId="49" xfId="0" applyFont="1" applyFill="1" applyBorder="1" applyAlignment="1" applyProtection="1">
      <protection hidden="1"/>
    </xf>
    <xf numFmtId="0" fontId="2" fillId="4" borderId="0" xfId="0" applyFont="1" applyFill="1" applyProtection="1">
      <protection hidden="1"/>
    </xf>
    <xf numFmtId="0" fontId="9" fillId="0" borderId="6" xfId="0" applyFont="1" applyFill="1" applyBorder="1" applyAlignment="1" applyProtection="1">
      <alignment vertical="center" wrapText="1"/>
      <protection hidden="1"/>
    </xf>
    <xf numFmtId="3" fontId="2" fillId="4" borderId="0" xfId="0" applyNumberFormat="1" applyFont="1" applyFill="1" applyProtection="1">
      <protection hidden="1"/>
    </xf>
    <xf numFmtId="0" fontId="2" fillId="0" borderId="0" xfId="0" applyFont="1" applyProtection="1">
      <protection hidden="1"/>
    </xf>
    <xf numFmtId="0" fontId="9" fillId="0" borderId="2" xfId="0" applyFont="1" applyFill="1" applyBorder="1" applyAlignment="1" applyProtection="1">
      <alignment vertical="center" wrapText="1"/>
      <protection hidden="1"/>
    </xf>
    <xf numFmtId="0" fontId="9" fillId="0" borderId="2" xfId="0" applyFont="1" applyFill="1" applyBorder="1" applyAlignment="1" applyProtection="1">
      <alignment horizontal="center" vertical="center" wrapText="1"/>
      <protection hidden="1"/>
    </xf>
    <xf numFmtId="3" fontId="9" fillId="10" borderId="19" xfId="0" applyNumberFormat="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3" fontId="9" fillId="10" borderId="40" xfId="0"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vertical="center"/>
      <protection hidden="1"/>
    </xf>
    <xf numFmtId="0" fontId="9" fillId="0" borderId="1" xfId="0" applyFont="1" applyBorder="1" applyAlignment="1" applyProtection="1">
      <alignment vertical="center"/>
      <protection hidden="1"/>
    </xf>
    <xf numFmtId="0" fontId="9" fillId="0" borderId="19"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9" fillId="0" borderId="4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9" fillId="0" borderId="28" xfId="0" applyFont="1" applyBorder="1" applyAlignment="1" applyProtection="1">
      <alignment horizontal="center" vertical="center"/>
      <protection hidden="1"/>
    </xf>
    <xf numFmtId="0" fontId="9" fillId="0" borderId="6" xfId="0" applyFont="1" applyBorder="1" applyAlignment="1" applyProtection="1">
      <alignment vertical="center" wrapText="1"/>
      <protection hidden="1"/>
    </xf>
    <xf numFmtId="0" fontId="9" fillId="0" borderId="44" xfId="0" applyFont="1" applyBorder="1" applyAlignment="1" applyProtection="1">
      <alignment horizontal="center" vertical="center"/>
      <protection hidden="1"/>
    </xf>
    <xf numFmtId="0" fontId="9" fillId="0" borderId="19" xfId="0" applyFont="1" applyBorder="1" applyAlignment="1" applyProtection="1">
      <alignment vertical="center"/>
      <protection hidden="1"/>
    </xf>
    <xf numFmtId="3" fontId="2" fillId="0" borderId="44" xfId="0" applyNumberFormat="1" applyFont="1" applyBorder="1" applyProtection="1">
      <protection hidden="1"/>
    </xf>
    <xf numFmtId="3" fontId="13" fillId="6" borderId="16" xfId="0" applyNumberFormat="1" applyFont="1" applyFill="1" applyBorder="1" applyProtection="1">
      <protection hidden="1"/>
    </xf>
    <xf numFmtId="3" fontId="2" fillId="6" borderId="23" xfId="0" applyNumberFormat="1" applyFont="1" applyFill="1" applyBorder="1" applyProtection="1">
      <protection hidden="1"/>
    </xf>
    <xf numFmtId="0" fontId="2" fillId="0" borderId="42" xfId="0" applyFont="1" applyBorder="1" applyProtection="1">
      <protection hidden="1"/>
    </xf>
    <xf numFmtId="3" fontId="2" fillId="6" borderId="16" xfId="0" applyNumberFormat="1" applyFont="1" applyFill="1" applyBorder="1" applyProtection="1">
      <protection hidden="1"/>
    </xf>
    <xf numFmtId="0" fontId="2" fillId="0" borderId="16" xfId="0" applyFont="1" applyBorder="1" applyProtection="1">
      <protection hidden="1"/>
    </xf>
    <xf numFmtId="0" fontId="2" fillId="0" borderId="23" xfId="0" applyFont="1" applyFill="1" applyBorder="1" applyProtection="1">
      <protection hidden="1"/>
    </xf>
    <xf numFmtId="0" fontId="2" fillId="0" borderId="40" xfId="0" applyFont="1" applyBorder="1" applyProtection="1">
      <protection hidden="1"/>
    </xf>
    <xf numFmtId="0" fontId="2" fillId="0" borderId="23" xfId="0" applyFont="1" applyBorder="1" applyProtection="1">
      <protection hidden="1"/>
    </xf>
    <xf numFmtId="0" fontId="2" fillId="10" borderId="23" xfId="0" applyFont="1" applyFill="1" applyBorder="1" applyProtection="1">
      <protection hidden="1"/>
    </xf>
    <xf numFmtId="0" fontId="6" fillId="9" borderId="28" xfId="0" applyFont="1" applyFill="1" applyBorder="1" applyProtection="1">
      <protection locked="0" hidden="1"/>
    </xf>
    <xf numFmtId="0" fontId="6" fillId="9" borderId="51" xfId="0" applyFont="1" applyFill="1" applyBorder="1" applyProtection="1">
      <protection locked="0" hidden="1"/>
    </xf>
    <xf numFmtId="0" fontId="38" fillId="0" borderId="0" xfId="0" applyFont="1"/>
    <xf numFmtId="3" fontId="13" fillId="9" borderId="20" xfId="1" applyNumberFormat="1" applyFont="1" applyFill="1" applyBorder="1" applyAlignment="1" applyProtection="1">
      <alignment horizontal="right"/>
      <protection locked="0"/>
    </xf>
    <xf numFmtId="3" fontId="9" fillId="0" borderId="7" xfId="0" applyNumberFormat="1" applyFont="1" applyFill="1" applyBorder="1" applyAlignment="1" applyProtection="1">
      <alignment horizontal="center" vertical="center" wrapText="1"/>
      <protection hidden="1"/>
    </xf>
    <xf numFmtId="3" fontId="9" fillId="0" borderId="8" xfId="0" applyNumberFormat="1" applyFont="1" applyFill="1" applyBorder="1" applyAlignment="1" applyProtection="1">
      <alignment horizontal="center" vertical="center"/>
      <protection hidden="1"/>
    </xf>
    <xf numFmtId="164" fontId="2" fillId="0" borderId="14" xfId="1" applyNumberFormat="1" applyFont="1" applyFill="1" applyBorder="1" applyAlignment="1" applyProtection="1">
      <alignment vertical="top"/>
    </xf>
    <xf numFmtId="0" fontId="12" fillId="9" borderId="16" xfId="0" applyFont="1" applyFill="1" applyBorder="1" applyAlignment="1" applyProtection="1">
      <alignment horizontal="left" vertical="top"/>
      <protection hidden="1"/>
    </xf>
    <xf numFmtId="0" fontId="12" fillId="9" borderId="18" xfId="0" applyFont="1" applyFill="1" applyBorder="1" applyAlignment="1" applyProtection="1">
      <alignment vertical="top"/>
      <protection locked="0"/>
    </xf>
    <xf numFmtId="0" fontId="6" fillId="0" borderId="29" xfId="0" applyFont="1" applyFill="1" applyBorder="1" applyAlignment="1" applyProtection="1">
      <alignment horizontal="left" vertical="top" wrapText="1" indent="1"/>
      <protection hidden="1"/>
    </xf>
    <xf numFmtId="164" fontId="2" fillId="0" borderId="29" xfId="1" applyNumberFormat="1" applyFont="1" applyFill="1" applyBorder="1" applyAlignment="1" applyProtection="1">
      <alignment vertical="top" wrapText="1"/>
      <protection hidden="1"/>
    </xf>
    <xf numFmtId="164" fontId="12" fillId="9" borderId="29" xfId="1" applyNumberFormat="1" applyFont="1" applyFill="1" applyBorder="1" applyAlignment="1" applyProtection="1">
      <alignment vertical="top"/>
      <protection locked="0"/>
    </xf>
    <xf numFmtId="164" fontId="12" fillId="9" borderId="13" xfId="1" applyNumberFormat="1" applyFont="1" applyFill="1" applyBorder="1" applyAlignment="1" applyProtection="1">
      <alignment vertical="top"/>
    </xf>
    <xf numFmtId="164" fontId="12" fillId="9" borderId="15" xfId="1" applyNumberFormat="1" applyFont="1" applyFill="1" applyBorder="1" applyAlignment="1" applyProtection="1">
      <alignment vertical="top"/>
      <protection locked="0"/>
    </xf>
    <xf numFmtId="164" fontId="12" fillId="0" borderId="29" xfId="1" applyNumberFormat="1" applyFont="1" applyFill="1" applyBorder="1" applyAlignment="1" applyProtection="1">
      <alignment vertical="top"/>
      <protection hidden="1"/>
    </xf>
    <xf numFmtId="0" fontId="6" fillId="9" borderId="30" xfId="0" applyFont="1" applyFill="1" applyBorder="1" applyProtection="1">
      <protection locked="0"/>
    </xf>
    <xf numFmtId="0" fontId="9" fillId="0" borderId="14" xfId="0" applyFont="1" applyFill="1" applyBorder="1" applyAlignment="1" applyProtection="1">
      <alignment wrapText="1"/>
      <protection hidden="1"/>
    </xf>
    <xf numFmtId="0" fontId="9" fillId="0" borderId="12" xfId="0" applyFont="1" applyFill="1" applyBorder="1" applyAlignment="1" applyProtection="1">
      <alignment wrapText="1"/>
      <protection hidden="1"/>
    </xf>
    <xf numFmtId="0" fontId="9" fillId="0" borderId="17" xfId="0" applyFont="1" applyFill="1" applyBorder="1" applyAlignment="1" applyProtection="1">
      <alignment wrapText="1"/>
      <protection hidden="1"/>
    </xf>
    <xf numFmtId="0" fontId="6" fillId="9" borderId="71" xfId="0" applyFont="1" applyFill="1" applyBorder="1" applyProtection="1">
      <protection locked="0"/>
    </xf>
    <xf numFmtId="0" fontId="6" fillId="9" borderId="44" xfId="0" applyFont="1" applyFill="1" applyBorder="1" applyProtection="1">
      <protection locked="0"/>
    </xf>
    <xf numFmtId="0" fontId="6" fillId="9" borderId="16" xfId="0" applyFont="1" applyFill="1" applyBorder="1" applyProtection="1">
      <protection locked="0"/>
    </xf>
    <xf numFmtId="0" fontId="6" fillId="9" borderId="52" xfId="0" applyFont="1" applyFill="1" applyBorder="1" applyProtection="1">
      <protection locked="0"/>
    </xf>
    <xf numFmtId="0" fontId="6" fillId="9" borderId="74" xfId="0" applyFont="1" applyFill="1" applyBorder="1" applyProtection="1">
      <protection locked="0"/>
    </xf>
    <xf numFmtId="0" fontId="9" fillId="0" borderId="6" xfId="0" applyFont="1" applyFill="1" applyBorder="1" applyAlignment="1" applyProtection="1">
      <alignment wrapText="1"/>
      <protection hidden="1"/>
    </xf>
    <xf numFmtId="0" fontId="9" fillId="0" borderId="21" xfId="0" applyFont="1" applyFill="1" applyBorder="1" applyAlignment="1" applyProtection="1">
      <alignment wrapText="1"/>
      <protection hidden="1"/>
    </xf>
    <xf numFmtId="166" fontId="6" fillId="9" borderId="44" xfId="0" applyNumberFormat="1" applyFont="1" applyFill="1" applyBorder="1" applyProtection="1">
      <protection locked="0"/>
    </xf>
    <xf numFmtId="166" fontId="6" fillId="9" borderId="16" xfId="0" applyNumberFormat="1" applyFont="1" applyFill="1" applyBorder="1" applyProtection="1">
      <protection locked="0"/>
    </xf>
    <xf numFmtId="166" fontId="6" fillId="9" borderId="52" xfId="0" applyNumberFormat="1" applyFont="1" applyFill="1" applyBorder="1" applyProtection="1">
      <protection locked="0"/>
    </xf>
    <xf numFmtId="0" fontId="6" fillId="0" borderId="30" xfId="0" applyFont="1" applyFill="1" applyBorder="1" applyProtection="1">
      <protection locked="0"/>
    </xf>
    <xf numFmtId="0" fontId="6" fillId="0" borderId="75" xfId="0" applyFont="1" applyFill="1" applyBorder="1" applyProtection="1">
      <protection locked="0"/>
    </xf>
    <xf numFmtId="0" fontId="6" fillId="0" borderId="31" xfId="0" applyFont="1" applyFill="1" applyBorder="1" applyProtection="1">
      <protection locked="0"/>
    </xf>
    <xf numFmtId="166" fontId="6" fillId="10" borderId="44" xfId="0" applyNumberFormat="1" applyFont="1" applyFill="1" applyBorder="1" applyProtection="1">
      <protection hidden="1"/>
    </xf>
    <xf numFmtId="166" fontId="6" fillId="10" borderId="33" xfId="0" applyNumberFormat="1" applyFont="1" applyFill="1" applyBorder="1" applyProtection="1">
      <protection hidden="1"/>
    </xf>
    <xf numFmtId="166" fontId="6" fillId="10" borderId="34" xfId="0" applyNumberFormat="1" applyFont="1" applyFill="1" applyBorder="1" applyProtection="1">
      <protection hidden="1"/>
    </xf>
    <xf numFmtId="166" fontId="6" fillId="10" borderId="16" xfId="0" applyNumberFormat="1" applyFont="1" applyFill="1" applyBorder="1" applyProtection="1">
      <protection hidden="1"/>
    </xf>
    <xf numFmtId="166" fontId="6" fillId="10" borderId="45" xfId="0" applyNumberFormat="1" applyFont="1" applyFill="1" applyBorder="1" applyProtection="1">
      <protection hidden="1"/>
    </xf>
    <xf numFmtId="166" fontId="8" fillId="10" borderId="52" xfId="0" applyNumberFormat="1" applyFont="1" applyFill="1" applyBorder="1" applyProtection="1">
      <protection hidden="1"/>
    </xf>
    <xf numFmtId="166" fontId="8" fillId="10" borderId="54" xfId="0" applyNumberFormat="1" applyFont="1" applyFill="1" applyBorder="1" applyProtection="1">
      <protection hidden="1"/>
    </xf>
    <xf numFmtId="166" fontId="8" fillId="10" borderId="74" xfId="0" applyNumberFormat="1" applyFont="1" applyFill="1" applyBorder="1" applyProtection="1">
      <protection hidden="1"/>
    </xf>
    <xf numFmtId="0" fontId="9" fillId="0" borderId="48" xfId="0" applyFont="1" applyFill="1" applyBorder="1" applyAlignment="1" applyProtection="1">
      <alignment wrapText="1"/>
      <protection hidden="1"/>
    </xf>
    <xf numFmtId="0" fontId="6" fillId="10" borderId="28" xfId="0" applyFont="1" applyFill="1" applyBorder="1" applyProtection="1">
      <protection locked="0"/>
    </xf>
    <xf numFmtId="0" fontId="6" fillId="10" borderId="58" xfId="0" applyFont="1" applyFill="1" applyBorder="1" applyProtection="1">
      <protection locked="0"/>
    </xf>
    <xf numFmtId="0" fontId="6" fillId="10" borderId="54" xfId="0" applyFont="1" applyFill="1" applyBorder="1" applyProtection="1">
      <protection locked="0"/>
    </xf>
    <xf numFmtId="0" fontId="6" fillId="10" borderId="69" xfId="0" applyFont="1" applyFill="1" applyBorder="1" applyProtection="1">
      <protection locked="0"/>
    </xf>
    <xf numFmtId="0" fontId="6" fillId="10" borderId="51" xfId="0" applyFont="1" applyFill="1" applyBorder="1" applyProtection="1">
      <protection locked="0"/>
    </xf>
    <xf numFmtId="3" fontId="13" fillId="9" borderId="67" xfId="0" applyNumberFormat="1" applyFont="1" applyFill="1" applyBorder="1" applyAlignment="1" applyProtection="1">
      <alignment horizontal="right" vertical="center" wrapText="1"/>
      <protection locked="0"/>
    </xf>
    <xf numFmtId="164" fontId="39" fillId="0" borderId="14" xfId="1" applyNumberFormat="1" applyFont="1" applyBorder="1" applyAlignment="1" applyProtection="1">
      <alignment vertical="top"/>
    </xf>
    <xf numFmtId="0" fontId="12" fillId="0" borderId="15" xfId="0" applyFont="1" applyFill="1" applyBorder="1" applyAlignment="1" applyProtection="1">
      <alignment vertical="top"/>
      <protection locked="0"/>
    </xf>
    <xf numFmtId="0" fontId="39" fillId="0" borderId="14" xfId="0" applyFont="1" applyBorder="1" applyProtection="1">
      <protection hidden="1"/>
    </xf>
    <xf numFmtId="0" fontId="9" fillId="0" borderId="8"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164" fontId="6" fillId="9" borderId="33" xfId="1" applyNumberFormat="1" applyFont="1" applyFill="1" applyBorder="1" applyProtection="1">
      <protection locked="0"/>
    </xf>
    <xf numFmtId="3" fontId="13" fillId="9" borderId="32" xfId="0" applyNumberFormat="1" applyFont="1" applyFill="1" applyBorder="1" applyProtection="1">
      <protection locked="0"/>
    </xf>
    <xf numFmtId="3" fontId="13" fillId="9" borderId="35" xfId="1" applyNumberFormat="1" applyFont="1" applyFill="1" applyBorder="1" applyProtection="1">
      <protection locked="0"/>
    </xf>
    <xf numFmtId="3" fontId="13" fillId="6" borderId="19" xfId="1" applyNumberFormat="1" applyFont="1" applyFill="1" applyBorder="1" applyAlignment="1" applyProtection="1">
      <protection hidden="1"/>
    </xf>
    <xf numFmtId="3" fontId="13" fillId="4" borderId="0" xfId="1" applyNumberFormat="1" applyFont="1" applyFill="1" applyBorder="1" applyProtection="1">
      <protection locked="0"/>
    </xf>
    <xf numFmtId="3" fontId="13" fillId="9" borderId="16" xfId="1" applyNumberFormat="1" applyFont="1" applyFill="1" applyBorder="1" applyProtection="1">
      <protection locked="0"/>
    </xf>
    <xf numFmtId="164" fontId="2" fillId="4" borderId="4" xfId="1" applyNumberFormat="1" applyFont="1" applyFill="1" applyBorder="1" applyProtection="1"/>
    <xf numFmtId="168" fontId="6" fillId="10" borderId="4" xfId="7" applyNumberFormat="1" applyFont="1" applyFill="1" applyBorder="1" applyAlignment="1" applyProtection="1">
      <alignment horizontal="right"/>
      <protection hidden="1"/>
    </xf>
    <xf numFmtId="164" fontId="2" fillId="4" borderId="33" xfId="1" applyNumberFormat="1" applyFont="1" applyFill="1" applyBorder="1" applyProtection="1"/>
    <xf numFmtId="0" fontId="13" fillId="0" borderId="16" xfId="0" applyFont="1" applyFill="1" applyBorder="1" applyAlignment="1" applyProtection="1">
      <protection hidden="1"/>
    </xf>
    <xf numFmtId="168" fontId="6" fillId="10" borderId="45" xfId="7" applyNumberFormat="1" applyFont="1" applyFill="1" applyBorder="1" applyAlignment="1" applyProtection="1">
      <alignment horizontal="right"/>
      <protection hidden="1"/>
    </xf>
    <xf numFmtId="0" fontId="13" fillId="0" borderId="47" xfId="0" applyFont="1" applyFill="1" applyBorder="1" applyAlignment="1" applyProtection="1">
      <protection hidden="1"/>
    </xf>
    <xf numFmtId="165" fontId="6" fillId="10" borderId="37" xfId="0" applyNumberFormat="1" applyFont="1" applyFill="1" applyBorder="1" applyAlignment="1" applyProtection="1">
      <alignment horizontal="right"/>
      <protection hidden="1"/>
    </xf>
    <xf numFmtId="168" fontId="6" fillId="10" borderId="37" xfId="7" applyNumberFormat="1" applyFont="1" applyFill="1" applyBorder="1" applyAlignment="1" applyProtection="1">
      <alignment horizontal="right"/>
      <protection hidden="1"/>
    </xf>
    <xf numFmtId="168" fontId="6" fillId="10" borderId="38" xfId="7" applyNumberFormat="1" applyFont="1" applyFill="1" applyBorder="1" applyAlignment="1" applyProtection="1">
      <alignment horizontal="right"/>
      <protection hidden="1"/>
    </xf>
    <xf numFmtId="164" fontId="3" fillId="2" borderId="1" xfId="1" applyNumberFormat="1" applyFont="1" applyFill="1" applyBorder="1" applyAlignment="1" applyProtection="1">
      <alignment horizontal="center" wrapText="1"/>
    </xf>
    <xf numFmtId="0" fontId="3" fillId="0" borderId="2"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wrapText="1"/>
    </xf>
    <xf numFmtId="0" fontId="5" fillId="3" borderId="0" xfId="0" applyFont="1" applyFill="1" applyAlignment="1">
      <alignment horizontal="left" vertical="center" wrapText="1"/>
    </xf>
    <xf numFmtId="164" fontId="7" fillId="5" borderId="1" xfId="1" applyNumberFormat="1" applyFont="1" applyFill="1" applyBorder="1" applyAlignment="1" applyProtection="1">
      <alignment horizontal="center"/>
      <protection locked="0"/>
    </xf>
    <xf numFmtId="164" fontId="7" fillId="5" borderId="2" xfId="1" applyNumberFormat="1" applyFont="1" applyFill="1" applyBorder="1" applyAlignment="1" applyProtection="1">
      <alignment horizontal="center"/>
      <protection locked="0"/>
    </xf>
    <xf numFmtId="164" fontId="7" fillId="5" borderId="3" xfId="1" applyNumberFormat="1" applyFont="1" applyFill="1" applyBorder="1" applyAlignment="1" applyProtection="1">
      <alignment horizontal="center"/>
      <protection locked="0"/>
    </xf>
    <xf numFmtId="164" fontId="7" fillId="0" borderId="1" xfId="1" applyNumberFormat="1" applyFont="1"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164" fontId="7" fillId="0" borderId="1" xfId="1" applyNumberFormat="1" applyFont="1" applyFill="1" applyBorder="1" applyAlignment="1" applyProtection="1">
      <alignment horizontal="center" vertical="center"/>
      <protection hidden="1"/>
    </xf>
    <xf numFmtId="164" fontId="7" fillId="0" borderId="2" xfId="1" applyNumberFormat="1" applyFont="1" applyFill="1" applyBorder="1" applyAlignment="1" applyProtection="1">
      <alignment horizontal="center" vertical="center"/>
      <protection hidden="1"/>
    </xf>
    <xf numFmtId="164" fontId="7" fillId="0" borderId="3" xfId="1" applyNumberFormat="1" applyFont="1" applyFill="1" applyBorder="1" applyAlignment="1" applyProtection="1">
      <alignment horizontal="center" vertical="center"/>
      <protection hidden="1"/>
    </xf>
    <xf numFmtId="164" fontId="7" fillId="0" borderId="1" xfId="1" applyNumberFormat="1" applyFont="1" applyFill="1" applyBorder="1" applyAlignment="1" applyProtection="1">
      <alignment horizontal="center"/>
      <protection hidden="1"/>
    </xf>
    <xf numFmtId="164" fontId="7" fillId="0" borderId="2" xfId="1" applyNumberFormat="1" applyFont="1" applyFill="1" applyBorder="1" applyAlignment="1" applyProtection="1">
      <alignment horizontal="center"/>
      <protection hidden="1"/>
    </xf>
    <xf numFmtId="164" fontId="7" fillId="0" borderId="3" xfId="1" applyNumberFormat="1" applyFont="1" applyFill="1" applyBorder="1" applyAlignment="1" applyProtection="1">
      <alignment horizontal="center"/>
      <protection hidden="1"/>
    </xf>
    <xf numFmtId="164" fontId="10" fillId="0" borderId="44"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0" fontId="9" fillId="0" borderId="3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3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34" xfId="0" applyFont="1" applyFill="1" applyBorder="1" applyAlignment="1" applyProtection="1">
      <alignment horizontal="center" vertical="center"/>
      <protection hidden="1"/>
    </xf>
    <xf numFmtId="0" fontId="9" fillId="0" borderId="45" xfId="0" applyFont="1" applyFill="1" applyBorder="1" applyAlignment="1" applyProtection="1">
      <alignment horizontal="center" vertical="center"/>
      <protection hidden="1"/>
    </xf>
    <xf numFmtId="164" fontId="7" fillId="2" borderId="1" xfId="1" applyNumberFormat="1" applyFont="1" applyFill="1" applyBorder="1" applyAlignment="1" applyProtection="1">
      <alignment horizontal="center"/>
    </xf>
    <xf numFmtId="164" fontId="7" fillId="2" borderId="2" xfId="1" applyNumberFormat="1" applyFont="1" applyFill="1" applyBorder="1" applyAlignment="1" applyProtection="1">
      <alignment horizontal="center"/>
    </xf>
    <xf numFmtId="164" fontId="7" fillId="2" borderId="3" xfId="1" applyNumberFormat="1" applyFont="1" applyFill="1" applyBorder="1" applyAlignment="1" applyProtection="1">
      <alignment horizontal="center"/>
    </xf>
    <xf numFmtId="0" fontId="9" fillId="0" borderId="1" xfId="0" applyFont="1" applyFill="1" applyBorder="1" applyAlignment="1" applyProtection="1">
      <alignment horizontal="left" vertical="center"/>
      <protection hidden="1"/>
    </xf>
    <xf numFmtId="0" fontId="0" fillId="0" borderId="3" xfId="0" applyBorder="1" applyAlignment="1" applyProtection="1">
      <protection hidden="1"/>
    </xf>
    <xf numFmtId="0" fontId="8" fillId="0" borderId="1" xfId="0" applyFont="1" applyFill="1" applyBorder="1" applyAlignment="1" applyProtection="1">
      <alignment vertical="center"/>
      <protection hidden="1"/>
    </xf>
    <xf numFmtId="0" fontId="9" fillId="0" borderId="48" xfId="0" applyFont="1" applyFill="1" applyBorder="1" applyAlignment="1" applyProtection="1">
      <alignment horizontal="left" vertical="center"/>
      <protection hidden="1"/>
    </xf>
    <xf numFmtId="0" fontId="0" fillId="0" borderId="50" xfId="0" applyBorder="1" applyAlignment="1" applyProtection="1">
      <protection hidden="1"/>
    </xf>
    <xf numFmtId="0" fontId="0" fillId="0" borderId="72" xfId="0" applyBorder="1" applyAlignment="1" applyProtection="1">
      <protection hidden="1"/>
    </xf>
    <xf numFmtId="0" fontId="9" fillId="0" borderId="1" xfId="0" applyFont="1" applyFill="1" applyBorder="1" applyAlignment="1" applyProtection="1">
      <alignment vertical="center"/>
      <protection hidden="1"/>
    </xf>
    <xf numFmtId="0" fontId="0" fillId="0" borderId="3" xfId="0" applyBorder="1" applyAlignment="1" applyProtection="1">
      <alignment vertical="center"/>
      <protection hidden="1"/>
    </xf>
    <xf numFmtId="164" fontId="7" fillId="2" borderId="1" xfId="1" applyNumberFormat="1" applyFont="1" applyFill="1" applyBorder="1" applyAlignment="1" applyProtection="1">
      <alignment horizontal="center"/>
      <protection hidden="1"/>
    </xf>
    <xf numFmtId="164" fontId="7" fillId="2" borderId="2" xfId="1" applyNumberFormat="1" applyFont="1" applyFill="1" applyBorder="1" applyAlignment="1" applyProtection="1">
      <alignment horizontal="center"/>
      <protection hidden="1"/>
    </xf>
    <xf numFmtId="164" fontId="7" fillId="2" borderId="3" xfId="1" applyNumberFormat="1" applyFont="1" applyFill="1" applyBorder="1" applyAlignment="1" applyProtection="1">
      <alignment horizontal="center"/>
      <protection hidden="1"/>
    </xf>
    <xf numFmtId="0" fontId="28" fillId="5" borderId="4" xfId="0" applyFont="1" applyFill="1" applyBorder="1" applyAlignment="1" applyProtection="1">
      <alignment vertical="center"/>
      <protection locked="0"/>
    </xf>
    <xf numFmtId="0" fontId="33" fillId="4"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0" fontId="27" fillId="4" borderId="0" xfId="6" applyFont="1" applyFill="1" applyAlignment="1" applyProtection="1">
      <alignment horizontal="center" vertical="center"/>
      <protection hidden="1"/>
    </xf>
    <xf numFmtId="0" fontId="29" fillId="4" borderId="0" xfId="0" applyFont="1" applyFill="1" applyAlignment="1" applyProtection="1">
      <protection hidden="1"/>
    </xf>
    <xf numFmtId="0" fontId="30" fillId="0" borderId="0" xfId="0" applyFont="1" applyAlignment="1" applyProtection="1">
      <protection hidden="1"/>
    </xf>
    <xf numFmtId="0" fontId="32" fillId="4" borderId="0" xfId="0" applyFont="1" applyFill="1" applyAlignment="1" applyProtection="1">
      <protection hidden="1"/>
    </xf>
    <xf numFmtId="0" fontId="28" fillId="0" borderId="0" xfId="0" applyFont="1" applyAlignment="1" applyProtection="1">
      <protection hidden="1"/>
    </xf>
    <xf numFmtId="0" fontId="37" fillId="0" borderId="1"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3" xfId="0" applyFont="1" applyFill="1" applyBorder="1" applyAlignment="1" applyProtection="1">
      <alignment horizontal="center" vertical="center" shrinkToFit="1"/>
      <protection hidden="1"/>
    </xf>
    <xf numFmtId="0" fontId="9" fillId="0" borderId="1" xfId="0" applyFont="1" applyBorder="1" applyAlignment="1" applyProtection="1">
      <alignment horizontal="center" vertical="center" wrapText="1"/>
      <protection hidden="1"/>
    </xf>
    <xf numFmtId="0" fontId="0" fillId="0" borderId="2" xfId="0" applyBorder="1" applyAlignment="1" applyProtection="1">
      <alignment horizontal="center" vertical="center"/>
      <protection hidden="1"/>
    </xf>
    <xf numFmtId="164" fontId="10" fillId="2" borderId="1" xfId="1" applyNumberFormat="1" applyFont="1" applyFill="1" applyBorder="1" applyAlignment="1" applyProtection="1">
      <alignment horizontal="center"/>
      <protection hidden="1"/>
    </xf>
    <xf numFmtId="164" fontId="10" fillId="2" borderId="2" xfId="1" applyNumberFormat="1" applyFont="1" applyFill="1" applyBorder="1" applyAlignment="1" applyProtection="1">
      <alignment horizontal="center"/>
      <protection hidden="1"/>
    </xf>
    <xf numFmtId="164" fontId="10" fillId="2" borderId="3" xfId="1" applyNumberFormat="1" applyFont="1" applyFill="1" applyBorder="1" applyAlignment="1" applyProtection="1">
      <alignment horizontal="center"/>
      <protection hidden="1"/>
    </xf>
    <xf numFmtId="0" fontId="8" fillId="0" borderId="1"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3" fontId="8" fillId="0" borderId="1" xfId="0" applyNumberFormat="1" applyFont="1" applyFill="1" applyBorder="1" applyAlignment="1" applyProtection="1">
      <alignment horizontal="center"/>
      <protection hidden="1"/>
    </xf>
    <xf numFmtId="3" fontId="8" fillId="0" borderId="2" xfId="0" applyNumberFormat="1" applyFont="1" applyFill="1" applyBorder="1" applyAlignment="1" applyProtection="1">
      <alignment horizontal="center"/>
      <protection hidden="1"/>
    </xf>
    <xf numFmtId="3" fontId="8" fillId="0" borderId="72" xfId="0" applyNumberFormat="1" applyFont="1" applyFill="1" applyBorder="1" applyAlignment="1" applyProtection="1">
      <alignment horizontal="center"/>
      <protection hidden="1"/>
    </xf>
    <xf numFmtId="0" fontId="9" fillId="0"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cellXfs>
  <cellStyles count="8">
    <cellStyle name="Comma" xfId="1" builtinId="3"/>
    <cellStyle name="Comma 2" xfId="5"/>
    <cellStyle name="Comma 3" xfId="4"/>
    <cellStyle name="Currency" xfId="2" builtinId="4"/>
    <cellStyle name="Hyperlink" xfId="6" builtinId="8"/>
    <cellStyle name="Normal" xfId="0" builtinId="0"/>
    <cellStyle name="Normal 2" xfId="3"/>
    <cellStyle name="Percent" xfId="7" builtinId="5"/>
  </cellStyles>
  <dxfs count="0"/>
  <tableStyles count="0" defaultTableStyle="TableStyleMedium2" defaultPivotStyle="PivotStyleLight16"/>
  <colors>
    <mruColors>
      <color rgb="FFFFFF99"/>
      <color rgb="FFFFCC99"/>
      <color rgb="FFFFCC66"/>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m.cannon\AppData\Local\Microsoft\Windows\Temporary%20Internet%20Files\Content.Outlook\1RY0A07K\5+year+forward+plan+2011-15+Issue3R%20Academy%20website%20oct%2031st%20201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otes"/>
      <sheetName val="summary plus capital"/>
      <sheetName val="income"/>
      <sheetName val="expenditure"/>
      <sheetName val="Pupil Numbers and Pupil Premium"/>
      <sheetName val="SEN"/>
      <sheetName val="staffing summary"/>
    </sheetNames>
    <sheetDataSet>
      <sheetData sheetId="0"/>
      <sheetData sheetId="1"/>
      <sheetData sheetId="2"/>
      <sheetData sheetId="3">
        <row r="9">
          <cell r="B9" t="str">
            <v>YPLA General Annual Grant (GAG)</v>
          </cell>
        </row>
      </sheetData>
      <sheetData sheetId="4">
        <row r="7">
          <cell r="B7" t="str">
            <v>SALARIES: TEACHING STAFF</v>
          </cell>
        </row>
      </sheetData>
      <sheetData sheetId="5"/>
      <sheetData sheetId="6">
        <row r="116">
          <cell r="D116">
            <v>8.76</v>
          </cell>
        </row>
        <row r="117">
          <cell r="D117">
            <v>9.07</v>
          </cell>
        </row>
        <row r="118">
          <cell r="D118">
            <v>9.2100000000000009</v>
          </cell>
        </row>
        <row r="121">
          <cell r="E121">
            <v>9.8097713097713104</v>
          </cell>
        </row>
        <row r="122">
          <cell r="E122">
            <v>10.162162162162161</v>
          </cell>
        </row>
        <row r="123">
          <cell r="E123">
            <v>10.316528066528067</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A5" sqref="A5:J5"/>
    </sheetView>
  </sheetViews>
  <sheetFormatPr defaultRowHeight="15" x14ac:dyDescent="0.2"/>
  <cols>
    <col min="6" max="6" width="7.6640625" customWidth="1"/>
  </cols>
  <sheetData>
    <row r="1" spans="1:10" ht="27" thickBot="1" x14ac:dyDescent="0.45">
      <c r="A1" s="505" t="s">
        <v>126</v>
      </c>
      <c r="B1" s="506"/>
      <c r="C1" s="506"/>
      <c r="D1" s="507"/>
      <c r="E1" s="507"/>
      <c r="F1" s="508"/>
    </row>
    <row r="3" spans="1:10" ht="15.75" x14ac:dyDescent="0.25">
      <c r="A3" s="1" t="s">
        <v>0</v>
      </c>
      <c r="B3" s="2"/>
      <c r="C3" s="2"/>
    </row>
    <row r="5" spans="1:10" ht="78.75" customHeight="1" x14ac:dyDescent="0.2">
      <c r="A5" s="509" t="s">
        <v>255</v>
      </c>
      <c r="B5" s="509"/>
      <c r="C5" s="509"/>
      <c r="D5" s="509"/>
      <c r="E5" s="509"/>
      <c r="F5" s="509"/>
      <c r="G5" s="509"/>
      <c r="H5" s="509"/>
      <c r="I5" s="509"/>
      <c r="J5" s="509"/>
    </row>
    <row r="7" spans="1:10" ht="18.75" x14ac:dyDescent="0.3">
      <c r="B7" s="182" t="s">
        <v>130</v>
      </c>
      <c r="C7" s="181"/>
      <c r="D7" s="181"/>
      <c r="E7" s="181"/>
      <c r="F7" s="181"/>
      <c r="G7" s="181"/>
      <c r="H7" s="181"/>
      <c r="I7" s="181"/>
    </row>
    <row r="8" spans="1:10" ht="18.75" x14ac:dyDescent="0.3">
      <c r="B8" s="182" t="s">
        <v>129</v>
      </c>
      <c r="C8" s="181"/>
      <c r="D8" s="181"/>
      <c r="E8" s="181"/>
      <c r="F8" s="181"/>
      <c r="G8" s="181"/>
      <c r="H8" s="181"/>
      <c r="I8" s="181"/>
    </row>
    <row r="10" spans="1:10" x14ac:dyDescent="0.2">
      <c r="B10" t="s">
        <v>1</v>
      </c>
    </row>
    <row r="11" spans="1:10" x14ac:dyDescent="0.2">
      <c r="B11" t="s">
        <v>2</v>
      </c>
    </row>
    <row r="12" spans="1:10" x14ac:dyDescent="0.2">
      <c r="B12" t="s">
        <v>3</v>
      </c>
    </row>
    <row r="13" spans="1:10" x14ac:dyDescent="0.2">
      <c r="B13" t="s">
        <v>4</v>
      </c>
    </row>
    <row r="14" spans="1:10" x14ac:dyDescent="0.2">
      <c r="C14" t="s">
        <v>154</v>
      </c>
      <c r="G14" t="s">
        <v>158</v>
      </c>
    </row>
    <row r="15" spans="1:10" x14ac:dyDescent="0.2">
      <c r="C15" t="s">
        <v>153</v>
      </c>
      <c r="G15" t="s">
        <v>161</v>
      </c>
    </row>
    <row r="16" spans="1:10" x14ac:dyDescent="0.2">
      <c r="C16" t="s">
        <v>155</v>
      </c>
      <c r="G16" t="s">
        <v>159</v>
      </c>
    </row>
    <row r="17" spans="2:7" x14ac:dyDescent="0.2">
      <c r="C17" t="s">
        <v>156</v>
      </c>
      <c r="G17" t="s">
        <v>5</v>
      </c>
    </row>
    <row r="18" spans="2:7" x14ac:dyDescent="0.2">
      <c r="C18" t="s">
        <v>157</v>
      </c>
      <c r="G18" t="s">
        <v>160</v>
      </c>
    </row>
    <row r="19" spans="2:7" x14ac:dyDescent="0.2">
      <c r="C19" t="s">
        <v>42</v>
      </c>
      <c r="G19" t="s">
        <v>39</v>
      </c>
    </row>
    <row r="21" spans="2:7" x14ac:dyDescent="0.2">
      <c r="B21" t="s">
        <v>6</v>
      </c>
    </row>
    <row r="22" spans="2:7" x14ac:dyDescent="0.2">
      <c r="B22" t="s">
        <v>7</v>
      </c>
    </row>
    <row r="24" spans="2:7" ht="15.75" x14ac:dyDescent="0.25">
      <c r="B24" t="s">
        <v>237</v>
      </c>
    </row>
    <row r="26" spans="2:7" ht="15.75" x14ac:dyDescent="0.25">
      <c r="B26" s="249" t="s">
        <v>225</v>
      </c>
    </row>
    <row r="27" spans="2:7" x14ac:dyDescent="0.2">
      <c r="B27" s="440" t="s">
        <v>228</v>
      </c>
    </row>
    <row r="28" spans="2:7" x14ac:dyDescent="0.2">
      <c r="B28" s="440" t="s">
        <v>227</v>
      </c>
    </row>
    <row r="29" spans="2:7" x14ac:dyDescent="0.2">
      <c r="B29" s="440" t="s">
        <v>229</v>
      </c>
    </row>
    <row r="30" spans="2:7" x14ac:dyDescent="0.2">
      <c r="B30" s="440"/>
    </row>
    <row r="31" spans="2:7" ht="15.75" x14ac:dyDescent="0.25">
      <c r="B31" s="249" t="s">
        <v>107</v>
      </c>
    </row>
    <row r="32" spans="2:7" x14ac:dyDescent="0.2">
      <c r="B32" s="440" t="s">
        <v>244</v>
      </c>
    </row>
    <row r="33" spans="2:2" x14ac:dyDescent="0.2">
      <c r="B33" s="440" t="s">
        <v>231</v>
      </c>
    </row>
    <row r="34" spans="2:2" x14ac:dyDescent="0.2">
      <c r="B34" s="440" t="s">
        <v>230</v>
      </c>
    </row>
    <row r="35" spans="2:2" x14ac:dyDescent="0.2">
      <c r="B35" s="440"/>
    </row>
    <row r="36" spans="2:2" ht="15.75" x14ac:dyDescent="0.25">
      <c r="B36" s="249" t="s">
        <v>226</v>
      </c>
    </row>
    <row r="37" spans="2:2" x14ac:dyDescent="0.2">
      <c r="B37" t="s">
        <v>8</v>
      </c>
    </row>
    <row r="38" spans="2:2" x14ac:dyDescent="0.2">
      <c r="B38" t="s">
        <v>9</v>
      </c>
    </row>
    <row r="40" spans="2:2" ht="15.75" x14ac:dyDescent="0.25">
      <c r="B40" s="315" t="s">
        <v>252</v>
      </c>
    </row>
    <row r="41" spans="2:2" x14ac:dyDescent="0.2">
      <c r="B41" t="s">
        <v>250</v>
      </c>
    </row>
    <row r="42" spans="2:2" x14ac:dyDescent="0.2">
      <c r="B42" t="s">
        <v>251</v>
      </c>
    </row>
    <row r="43" spans="2:2" x14ac:dyDescent="0.2">
      <c r="B43" t="s">
        <v>253</v>
      </c>
    </row>
    <row r="44" spans="2:2" x14ac:dyDescent="0.2">
      <c r="B44" t="s">
        <v>254</v>
      </c>
    </row>
    <row r="46" spans="2:2" ht="15.75" x14ac:dyDescent="0.25">
      <c r="B46" s="249" t="s">
        <v>10</v>
      </c>
    </row>
    <row r="47" spans="2:2" ht="15.75" x14ac:dyDescent="0.25">
      <c r="B47" s="249" t="s">
        <v>11</v>
      </c>
    </row>
    <row r="48" spans="2:2" x14ac:dyDescent="0.2">
      <c r="B48" t="s">
        <v>12</v>
      </c>
    </row>
    <row r="50" spans="2:2" ht="15.75" x14ac:dyDescent="0.25">
      <c r="B50" s="249" t="s">
        <v>162</v>
      </c>
    </row>
    <row r="51" spans="2:2" x14ac:dyDescent="0.2">
      <c r="B51" t="s">
        <v>13</v>
      </c>
    </row>
    <row r="52" spans="2:2" x14ac:dyDescent="0.2">
      <c r="B52" t="s">
        <v>14</v>
      </c>
    </row>
    <row r="54" spans="2:2" ht="15.75" x14ac:dyDescent="0.25">
      <c r="B54" s="249" t="s">
        <v>163</v>
      </c>
    </row>
    <row r="55" spans="2:2" x14ac:dyDescent="0.2">
      <c r="B55" t="s">
        <v>224</v>
      </c>
    </row>
    <row r="57" spans="2:2" ht="15.75" x14ac:dyDescent="0.25">
      <c r="B57" s="315" t="s">
        <v>206</v>
      </c>
    </row>
    <row r="58" spans="2:2" x14ac:dyDescent="0.2">
      <c r="B58" t="s">
        <v>205</v>
      </c>
    </row>
    <row r="59" spans="2:2" x14ac:dyDescent="0.2">
      <c r="B59" t="s">
        <v>201</v>
      </c>
    </row>
    <row r="60" spans="2:2" x14ac:dyDescent="0.2">
      <c r="B60" t="s">
        <v>202</v>
      </c>
    </row>
    <row r="61" spans="2:2" x14ac:dyDescent="0.2">
      <c r="B61" t="s">
        <v>203</v>
      </c>
    </row>
  </sheetData>
  <sheetProtection password="CA36" sheet="1" objects="1" scenarios="1"/>
  <mergeCells count="2">
    <mergeCell ref="A1:F1"/>
    <mergeCell ref="A5:J5"/>
  </mergeCells>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Normal="100" workbookViewId="0">
      <selection activeCell="D7" sqref="D7"/>
    </sheetView>
  </sheetViews>
  <sheetFormatPr defaultRowHeight="15.75" x14ac:dyDescent="0.25"/>
  <cols>
    <col min="1" max="1" width="3" style="5" customWidth="1"/>
    <col min="2" max="2" width="4.21875" style="5" customWidth="1"/>
    <col min="3" max="3" width="38.33203125" style="5" customWidth="1"/>
    <col min="4" max="4" width="72.21875" style="5" customWidth="1"/>
    <col min="5" max="5" width="3.6640625" style="5" customWidth="1"/>
    <col min="6" max="6" width="2.77734375" style="5" customWidth="1"/>
    <col min="7" max="16384" width="8.88671875" style="5"/>
  </cols>
  <sheetData>
    <row r="1" spans="1:6" ht="16.5" thickBot="1" x14ac:dyDescent="0.3">
      <c r="A1" s="3"/>
      <c r="B1" s="3"/>
      <c r="C1" s="3"/>
      <c r="D1" s="3"/>
      <c r="E1" s="3"/>
      <c r="F1" s="4"/>
    </row>
    <row r="2" spans="1:6" ht="26.25" customHeight="1" thickBot="1" x14ac:dyDescent="0.4">
      <c r="A2" s="3"/>
      <c r="B2" s="510" t="s">
        <v>318</v>
      </c>
      <c r="C2" s="511"/>
      <c r="D2" s="512"/>
      <c r="E2" s="3"/>
      <c r="F2" s="4"/>
    </row>
    <row r="3" spans="1:6" ht="21.75" thickBot="1" x14ac:dyDescent="0.4">
      <c r="A3" s="3"/>
      <c r="B3" s="513" t="s">
        <v>127</v>
      </c>
      <c r="C3" s="514"/>
      <c r="D3" s="140"/>
      <c r="E3" s="3"/>
      <c r="F3" s="4"/>
    </row>
    <row r="4" spans="1:6" x14ac:dyDescent="0.25">
      <c r="A4" s="3"/>
      <c r="B4" s="3" t="s">
        <v>15</v>
      </c>
      <c r="C4" s="3"/>
      <c r="D4" s="3"/>
      <c r="E4" s="3"/>
      <c r="F4" s="4"/>
    </row>
    <row r="5" spans="1:6" x14ac:dyDescent="0.25">
      <c r="A5" s="3"/>
      <c r="B5" s="3"/>
      <c r="C5" s="3"/>
      <c r="D5" s="3"/>
      <c r="E5" s="3"/>
    </row>
    <row r="6" spans="1:6" x14ac:dyDescent="0.25">
      <c r="A6" s="3"/>
      <c r="B6" s="350" t="s">
        <v>16</v>
      </c>
      <c r="C6" s="351" t="s">
        <v>17</v>
      </c>
      <c r="D6" s="352" t="s">
        <v>18</v>
      </c>
      <c r="E6" s="3"/>
    </row>
    <row r="7" spans="1:6" x14ac:dyDescent="0.25">
      <c r="A7" s="3"/>
      <c r="B7" s="6">
        <v>1</v>
      </c>
      <c r="C7" s="7" t="s">
        <v>263</v>
      </c>
      <c r="D7" s="8" t="s">
        <v>264</v>
      </c>
      <c r="E7" s="3"/>
    </row>
    <row r="8" spans="1:6" x14ac:dyDescent="0.25">
      <c r="A8" s="3"/>
      <c r="B8" s="6">
        <f>B7+1</f>
        <v>2</v>
      </c>
      <c r="C8" s="7" t="s">
        <v>270</v>
      </c>
      <c r="D8" s="8" t="s">
        <v>271</v>
      </c>
      <c r="E8" s="3"/>
    </row>
    <row r="9" spans="1:6" x14ac:dyDescent="0.25">
      <c r="A9" s="3"/>
      <c r="B9" s="6">
        <f t="shared" ref="B9:B57" si="0">B8+1</f>
        <v>3</v>
      </c>
      <c r="C9" s="7" t="s">
        <v>267</v>
      </c>
      <c r="D9" s="8" t="s">
        <v>271</v>
      </c>
      <c r="E9" s="3"/>
    </row>
    <row r="10" spans="1:6" x14ac:dyDescent="0.25">
      <c r="A10" s="3"/>
      <c r="B10" s="6">
        <f t="shared" si="0"/>
        <v>4</v>
      </c>
      <c r="C10" s="7" t="s">
        <v>266</v>
      </c>
      <c r="D10" s="8" t="s">
        <v>271</v>
      </c>
      <c r="E10" s="3"/>
    </row>
    <row r="11" spans="1:6" x14ac:dyDescent="0.25">
      <c r="A11" s="3"/>
      <c r="B11" s="6">
        <f t="shared" si="0"/>
        <v>5</v>
      </c>
      <c r="C11" s="7" t="s">
        <v>268</v>
      </c>
      <c r="D11" s="8" t="s">
        <v>271</v>
      </c>
      <c r="E11" s="3"/>
    </row>
    <row r="12" spans="1:6" x14ac:dyDescent="0.25">
      <c r="A12" s="3"/>
      <c r="B12" s="6">
        <f t="shared" si="0"/>
        <v>6</v>
      </c>
      <c r="C12" s="7" t="s">
        <v>269</v>
      </c>
      <c r="D12" s="8" t="s">
        <v>271</v>
      </c>
      <c r="E12" s="3"/>
    </row>
    <row r="13" spans="1:6" x14ac:dyDescent="0.25">
      <c r="A13" s="3"/>
      <c r="B13" s="6">
        <f t="shared" si="0"/>
        <v>7</v>
      </c>
      <c r="C13" s="7" t="s">
        <v>272</v>
      </c>
      <c r="D13" s="8" t="s">
        <v>271</v>
      </c>
      <c r="E13" s="3"/>
    </row>
    <row r="14" spans="1:6" x14ac:dyDescent="0.25">
      <c r="A14" s="3"/>
      <c r="B14" s="6">
        <f t="shared" si="0"/>
        <v>8</v>
      </c>
      <c r="C14" s="7" t="s">
        <v>273</v>
      </c>
      <c r="D14" s="8" t="s">
        <v>271</v>
      </c>
      <c r="E14" s="3"/>
    </row>
    <row r="15" spans="1:6" x14ac:dyDescent="0.25">
      <c r="A15" s="3"/>
      <c r="B15" s="6">
        <f t="shared" si="0"/>
        <v>9</v>
      </c>
      <c r="C15" s="7" t="s">
        <v>274</v>
      </c>
      <c r="D15" s="8" t="s">
        <v>276</v>
      </c>
      <c r="E15" s="3"/>
    </row>
    <row r="16" spans="1:6" x14ac:dyDescent="0.25">
      <c r="A16" s="3"/>
      <c r="B16" s="6">
        <f t="shared" si="0"/>
        <v>10</v>
      </c>
      <c r="C16" s="7" t="s">
        <v>278</v>
      </c>
      <c r="D16" s="8" t="s">
        <v>271</v>
      </c>
      <c r="E16" s="3"/>
    </row>
    <row r="17" spans="1:5" x14ac:dyDescent="0.25">
      <c r="A17" s="3"/>
      <c r="B17" s="6">
        <f t="shared" si="0"/>
        <v>11</v>
      </c>
      <c r="C17" s="7" t="s">
        <v>275</v>
      </c>
      <c r="D17" s="8" t="s">
        <v>271</v>
      </c>
      <c r="E17" s="3"/>
    </row>
    <row r="18" spans="1:5" x14ac:dyDescent="0.25">
      <c r="A18" s="3"/>
      <c r="B18" s="6">
        <f t="shared" si="0"/>
        <v>12</v>
      </c>
      <c r="C18" s="7" t="s">
        <v>280</v>
      </c>
      <c r="D18" s="8" t="s">
        <v>281</v>
      </c>
      <c r="E18" s="3"/>
    </row>
    <row r="19" spans="1:5" x14ac:dyDescent="0.25">
      <c r="A19" s="3"/>
      <c r="B19" s="6">
        <f t="shared" si="0"/>
        <v>13</v>
      </c>
      <c r="C19" s="7"/>
      <c r="D19" s="8"/>
      <c r="E19" s="3"/>
    </row>
    <row r="20" spans="1:5" x14ac:dyDescent="0.25">
      <c r="A20" s="3"/>
      <c r="B20" s="6">
        <f t="shared" si="0"/>
        <v>14</v>
      </c>
      <c r="C20" s="7"/>
      <c r="D20" s="8"/>
      <c r="E20" s="3"/>
    </row>
    <row r="21" spans="1:5" x14ac:dyDescent="0.25">
      <c r="A21" s="3"/>
      <c r="B21" s="6">
        <f t="shared" si="0"/>
        <v>15</v>
      </c>
      <c r="C21" s="7" t="s">
        <v>292</v>
      </c>
      <c r="D21" s="8" t="s">
        <v>293</v>
      </c>
      <c r="E21" s="3"/>
    </row>
    <row r="22" spans="1:5" x14ac:dyDescent="0.25">
      <c r="A22" s="3"/>
      <c r="B22" s="6">
        <f t="shared" si="0"/>
        <v>16</v>
      </c>
      <c r="C22" s="7"/>
      <c r="D22" s="8"/>
      <c r="E22" s="3"/>
    </row>
    <row r="23" spans="1:5" x14ac:dyDescent="0.25">
      <c r="A23" s="3"/>
      <c r="B23" s="6">
        <f t="shared" si="0"/>
        <v>17</v>
      </c>
      <c r="C23" s="7"/>
      <c r="D23" s="8"/>
      <c r="E23" s="3"/>
    </row>
    <row r="24" spans="1:5" x14ac:dyDescent="0.25">
      <c r="A24" s="3"/>
      <c r="B24" s="6">
        <f t="shared" si="0"/>
        <v>18</v>
      </c>
      <c r="C24" s="7"/>
      <c r="D24" s="8"/>
      <c r="E24" s="3"/>
    </row>
    <row r="25" spans="1:5" x14ac:dyDescent="0.25">
      <c r="A25" s="3"/>
      <c r="B25" s="6">
        <f t="shared" si="0"/>
        <v>19</v>
      </c>
      <c r="C25" s="7"/>
      <c r="D25" s="8"/>
      <c r="E25" s="3"/>
    </row>
    <row r="26" spans="1:5" x14ac:dyDescent="0.25">
      <c r="A26" s="3"/>
      <c r="B26" s="6">
        <f t="shared" si="0"/>
        <v>20</v>
      </c>
      <c r="C26" s="7"/>
      <c r="D26" s="8"/>
      <c r="E26" s="3"/>
    </row>
    <row r="27" spans="1:5" x14ac:dyDescent="0.25">
      <c r="A27" s="3"/>
      <c r="B27" s="6">
        <f t="shared" si="0"/>
        <v>21</v>
      </c>
      <c r="C27" s="7"/>
      <c r="D27" s="8"/>
      <c r="E27" s="3"/>
    </row>
    <row r="28" spans="1:5" x14ac:dyDescent="0.25">
      <c r="A28" s="3"/>
      <c r="B28" s="6">
        <f t="shared" si="0"/>
        <v>22</v>
      </c>
      <c r="C28" s="7"/>
      <c r="D28" s="8"/>
      <c r="E28" s="3"/>
    </row>
    <row r="29" spans="1:5" x14ac:dyDescent="0.25">
      <c r="A29" s="3"/>
      <c r="B29" s="6">
        <f t="shared" si="0"/>
        <v>23</v>
      </c>
      <c r="C29" s="7"/>
      <c r="D29" s="8"/>
      <c r="E29" s="3"/>
    </row>
    <row r="30" spans="1:5" x14ac:dyDescent="0.25">
      <c r="A30" s="3"/>
      <c r="B30" s="6">
        <f t="shared" si="0"/>
        <v>24</v>
      </c>
      <c r="C30" s="7"/>
      <c r="D30" s="8"/>
      <c r="E30" s="3"/>
    </row>
    <row r="31" spans="1:5" x14ac:dyDescent="0.25">
      <c r="A31" s="3"/>
      <c r="B31" s="6">
        <f t="shared" si="0"/>
        <v>25</v>
      </c>
      <c r="C31" s="7"/>
      <c r="D31" s="8"/>
      <c r="E31" s="3"/>
    </row>
    <row r="32" spans="1:5" x14ac:dyDescent="0.25">
      <c r="A32" s="3"/>
      <c r="B32" s="6">
        <f t="shared" si="0"/>
        <v>26</v>
      </c>
      <c r="C32" s="7"/>
      <c r="D32" s="8"/>
      <c r="E32" s="3"/>
    </row>
    <row r="33" spans="1:5" x14ac:dyDescent="0.25">
      <c r="A33" s="3"/>
      <c r="B33" s="6">
        <f t="shared" si="0"/>
        <v>27</v>
      </c>
      <c r="C33" s="7"/>
      <c r="D33" s="8"/>
      <c r="E33" s="3"/>
    </row>
    <row r="34" spans="1:5" x14ac:dyDescent="0.25">
      <c r="A34" s="3"/>
      <c r="B34" s="6">
        <f t="shared" si="0"/>
        <v>28</v>
      </c>
      <c r="C34" s="7"/>
      <c r="D34" s="8"/>
      <c r="E34" s="3"/>
    </row>
    <row r="35" spans="1:5" x14ac:dyDescent="0.25">
      <c r="A35" s="3"/>
      <c r="B35" s="6">
        <f t="shared" si="0"/>
        <v>29</v>
      </c>
      <c r="C35" s="7"/>
      <c r="D35" s="8"/>
      <c r="E35" s="3"/>
    </row>
    <row r="36" spans="1:5" x14ac:dyDescent="0.25">
      <c r="A36" s="3"/>
      <c r="B36" s="6">
        <f t="shared" si="0"/>
        <v>30</v>
      </c>
      <c r="C36" s="7"/>
      <c r="D36" s="8"/>
      <c r="E36" s="3"/>
    </row>
    <row r="37" spans="1:5" x14ac:dyDescent="0.25">
      <c r="A37" s="3"/>
      <c r="B37" s="6">
        <f t="shared" si="0"/>
        <v>31</v>
      </c>
      <c r="C37" s="7"/>
      <c r="D37" s="8"/>
      <c r="E37" s="3"/>
    </row>
    <row r="38" spans="1:5" x14ac:dyDescent="0.25">
      <c r="A38" s="3"/>
      <c r="B38" s="6">
        <f t="shared" si="0"/>
        <v>32</v>
      </c>
      <c r="C38" s="7"/>
      <c r="D38" s="8"/>
      <c r="E38" s="3"/>
    </row>
    <row r="39" spans="1:5" x14ac:dyDescent="0.25">
      <c r="A39" s="3"/>
      <c r="B39" s="6">
        <f t="shared" si="0"/>
        <v>33</v>
      </c>
      <c r="C39" s="7"/>
      <c r="D39" s="8"/>
      <c r="E39" s="3"/>
    </row>
    <row r="40" spans="1:5" x14ac:dyDescent="0.25">
      <c r="A40" s="3"/>
      <c r="B40" s="6">
        <f t="shared" si="0"/>
        <v>34</v>
      </c>
      <c r="C40" s="7"/>
      <c r="D40" s="8"/>
      <c r="E40" s="3"/>
    </row>
    <row r="41" spans="1:5" x14ac:dyDescent="0.25">
      <c r="A41" s="3"/>
      <c r="B41" s="6">
        <f t="shared" si="0"/>
        <v>35</v>
      </c>
      <c r="C41" s="7"/>
      <c r="D41" s="8"/>
      <c r="E41" s="3"/>
    </row>
    <row r="42" spans="1:5" x14ac:dyDescent="0.25">
      <c r="A42" s="3"/>
      <c r="B42" s="6">
        <f t="shared" si="0"/>
        <v>36</v>
      </c>
      <c r="C42" s="7"/>
      <c r="D42" s="8"/>
      <c r="E42" s="3"/>
    </row>
    <row r="43" spans="1:5" x14ac:dyDescent="0.25">
      <c r="A43" s="3"/>
      <c r="B43" s="6">
        <f t="shared" si="0"/>
        <v>37</v>
      </c>
      <c r="C43" s="7"/>
      <c r="D43" s="8"/>
      <c r="E43" s="3"/>
    </row>
    <row r="44" spans="1:5" x14ac:dyDescent="0.25">
      <c r="A44" s="3"/>
      <c r="B44" s="6">
        <f t="shared" si="0"/>
        <v>38</v>
      </c>
      <c r="C44" s="7"/>
      <c r="D44" s="8"/>
      <c r="E44" s="3"/>
    </row>
    <row r="45" spans="1:5" x14ac:dyDescent="0.25">
      <c r="A45" s="3"/>
      <c r="B45" s="6">
        <f t="shared" si="0"/>
        <v>39</v>
      </c>
      <c r="C45" s="7"/>
      <c r="D45" s="8"/>
      <c r="E45" s="3"/>
    </row>
    <row r="46" spans="1:5" x14ac:dyDescent="0.25">
      <c r="A46" s="3"/>
      <c r="B46" s="6">
        <f t="shared" si="0"/>
        <v>40</v>
      </c>
      <c r="C46" s="7"/>
      <c r="D46" s="8"/>
      <c r="E46" s="3"/>
    </row>
    <row r="47" spans="1:5" x14ac:dyDescent="0.25">
      <c r="A47" s="3"/>
      <c r="B47" s="6">
        <f t="shared" si="0"/>
        <v>41</v>
      </c>
      <c r="C47" s="7"/>
      <c r="D47" s="8"/>
      <c r="E47" s="3"/>
    </row>
    <row r="48" spans="1:5" x14ac:dyDescent="0.25">
      <c r="A48" s="3"/>
      <c r="B48" s="6">
        <f t="shared" si="0"/>
        <v>42</v>
      </c>
      <c r="C48" s="7"/>
      <c r="D48" s="8"/>
      <c r="E48" s="3"/>
    </row>
    <row r="49" spans="1:5" x14ac:dyDescent="0.25">
      <c r="A49" s="3"/>
      <c r="B49" s="6">
        <f t="shared" si="0"/>
        <v>43</v>
      </c>
      <c r="C49" s="7"/>
      <c r="D49" s="8"/>
      <c r="E49" s="3"/>
    </row>
    <row r="50" spans="1:5" x14ac:dyDescent="0.25">
      <c r="A50" s="3"/>
      <c r="B50" s="6">
        <f t="shared" si="0"/>
        <v>44</v>
      </c>
      <c r="C50" s="7"/>
      <c r="D50" s="8"/>
      <c r="E50" s="3"/>
    </row>
    <row r="51" spans="1:5" x14ac:dyDescent="0.25">
      <c r="A51" s="3"/>
      <c r="B51" s="6">
        <f t="shared" si="0"/>
        <v>45</v>
      </c>
      <c r="C51" s="7"/>
      <c r="D51" s="8"/>
      <c r="E51" s="3"/>
    </row>
    <row r="52" spans="1:5" x14ac:dyDescent="0.25">
      <c r="A52" s="3"/>
      <c r="B52" s="6">
        <f t="shared" si="0"/>
        <v>46</v>
      </c>
      <c r="C52" s="7"/>
      <c r="D52" s="8"/>
      <c r="E52" s="3"/>
    </row>
    <row r="53" spans="1:5" x14ac:dyDescent="0.25">
      <c r="A53" s="3"/>
      <c r="B53" s="6">
        <f t="shared" si="0"/>
        <v>47</v>
      </c>
      <c r="C53" s="7"/>
      <c r="D53" s="8"/>
      <c r="E53" s="3"/>
    </row>
    <row r="54" spans="1:5" x14ac:dyDescent="0.25">
      <c r="A54" s="3"/>
      <c r="B54" s="6">
        <f t="shared" si="0"/>
        <v>48</v>
      </c>
      <c r="C54" s="7"/>
      <c r="D54" s="8"/>
      <c r="E54" s="3"/>
    </row>
    <row r="55" spans="1:5" x14ac:dyDescent="0.25">
      <c r="A55" s="3"/>
      <c r="B55" s="6">
        <f t="shared" si="0"/>
        <v>49</v>
      </c>
      <c r="C55" s="7"/>
      <c r="D55" s="8"/>
      <c r="E55" s="3"/>
    </row>
    <row r="56" spans="1:5" x14ac:dyDescent="0.25">
      <c r="A56" s="3"/>
      <c r="B56" s="6">
        <f t="shared" si="0"/>
        <v>50</v>
      </c>
      <c r="C56" s="7"/>
      <c r="D56" s="8"/>
      <c r="E56" s="3"/>
    </row>
    <row r="57" spans="1:5" x14ac:dyDescent="0.25">
      <c r="A57" s="3"/>
      <c r="B57" s="6">
        <f t="shared" si="0"/>
        <v>51</v>
      </c>
      <c r="C57" s="7"/>
      <c r="D57" s="8"/>
      <c r="E57" s="3"/>
    </row>
    <row r="58" spans="1:5" x14ac:dyDescent="0.25">
      <c r="A58" s="3"/>
      <c r="B58" s="6">
        <f t="shared" ref="B58:B106" si="1">B57+1</f>
        <v>52</v>
      </c>
      <c r="C58" s="7"/>
      <c r="D58" s="8"/>
      <c r="E58" s="3"/>
    </row>
    <row r="59" spans="1:5" x14ac:dyDescent="0.25">
      <c r="A59" s="3"/>
      <c r="B59" s="6">
        <f t="shared" si="1"/>
        <v>53</v>
      </c>
      <c r="C59" s="7"/>
      <c r="D59" s="8"/>
      <c r="E59" s="3"/>
    </row>
    <row r="60" spans="1:5" x14ac:dyDescent="0.25">
      <c r="A60" s="3"/>
      <c r="B60" s="6">
        <f t="shared" si="1"/>
        <v>54</v>
      </c>
      <c r="C60" s="7"/>
      <c r="D60" s="8"/>
      <c r="E60" s="3"/>
    </row>
    <row r="61" spans="1:5" x14ac:dyDescent="0.25">
      <c r="A61" s="3"/>
      <c r="B61" s="6">
        <f t="shared" si="1"/>
        <v>55</v>
      </c>
      <c r="C61" s="7"/>
      <c r="D61" s="8"/>
      <c r="E61" s="3"/>
    </row>
    <row r="62" spans="1:5" x14ac:dyDescent="0.25">
      <c r="A62" s="3"/>
      <c r="B62" s="6">
        <f t="shared" si="1"/>
        <v>56</v>
      </c>
      <c r="C62" s="7"/>
      <c r="D62" s="8"/>
      <c r="E62" s="3"/>
    </row>
    <row r="63" spans="1:5" x14ac:dyDescent="0.25">
      <c r="A63" s="3"/>
      <c r="B63" s="6">
        <f t="shared" si="1"/>
        <v>57</v>
      </c>
      <c r="C63" s="7"/>
      <c r="D63" s="8"/>
      <c r="E63" s="3"/>
    </row>
    <row r="64" spans="1:5" x14ac:dyDescent="0.25">
      <c r="A64" s="3"/>
      <c r="B64" s="6">
        <f t="shared" si="1"/>
        <v>58</v>
      </c>
      <c r="C64" s="7"/>
      <c r="D64" s="8"/>
      <c r="E64" s="3"/>
    </row>
    <row r="65" spans="1:5" x14ac:dyDescent="0.25">
      <c r="A65" s="3"/>
      <c r="B65" s="6">
        <f t="shared" si="1"/>
        <v>59</v>
      </c>
      <c r="C65" s="7"/>
      <c r="D65" s="8"/>
      <c r="E65" s="3"/>
    </row>
    <row r="66" spans="1:5" x14ac:dyDescent="0.25">
      <c r="A66" s="3"/>
      <c r="B66" s="6">
        <f t="shared" si="1"/>
        <v>60</v>
      </c>
      <c r="C66" s="7"/>
      <c r="D66" s="8"/>
      <c r="E66" s="3"/>
    </row>
    <row r="67" spans="1:5" x14ac:dyDescent="0.25">
      <c r="A67" s="3"/>
      <c r="B67" s="6">
        <f t="shared" si="1"/>
        <v>61</v>
      </c>
      <c r="C67" s="7"/>
      <c r="D67" s="8"/>
      <c r="E67" s="3"/>
    </row>
    <row r="68" spans="1:5" x14ac:dyDescent="0.25">
      <c r="A68" s="3"/>
      <c r="B68" s="6">
        <f t="shared" si="1"/>
        <v>62</v>
      </c>
      <c r="C68" s="7"/>
      <c r="D68" s="8"/>
      <c r="E68" s="3"/>
    </row>
    <row r="69" spans="1:5" x14ac:dyDescent="0.25">
      <c r="A69" s="3"/>
      <c r="B69" s="6">
        <f t="shared" si="1"/>
        <v>63</v>
      </c>
      <c r="C69" s="7"/>
      <c r="D69" s="8"/>
      <c r="E69" s="3"/>
    </row>
    <row r="70" spans="1:5" x14ac:dyDescent="0.25">
      <c r="A70" s="3"/>
      <c r="B70" s="6">
        <f t="shared" si="1"/>
        <v>64</v>
      </c>
      <c r="C70" s="7"/>
      <c r="D70" s="8"/>
      <c r="E70" s="3"/>
    </row>
    <row r="71" spans="1:5" x14ac:dyDescent="0.25">
      <c r="A71" s="3"/>
      <c r="B71" s="6">
        <f t="shared" si="1"/>
        <v>65</v>
      </c>
      <c r="C71" s="7"/>
      <c r="D71" s="8"/>
      <c r="E71" s="3"/>
    </row>
    <row r="72" spans="1:5" x14ac:dyDescent="0.25">
      <c r="A72" s="3"/>
      <c r="B72" s="6">
        <f t="shared" si="1"/>
        <v>66</v>
      </c>
      <c r="C72" s="7"/>
      <c r="D72" s="8"/>
      <c r="E72" s="3"/>
    </row>
    <row r="73" spans="1:5" x14ac:dyDescent="0.25">
      <c r="A73" s="3"/>
      <c r="B73" s="6">
        <f t="shared" si="1"/>
        <v>67</v>
      </c>
      <c r="C73" s="7"/>
      <c r="D73" s="8"/>
      <c r="E73" s="3"/>
    </row>
    <row r="74" spans="1:5" x14ac:dyDescent="0.25">
      <c r="A74" s="3"/>
      <c r="B74" s="6">
        <f t="shared" si="1"/>
        <v>68</v>
      </c>
      <c r="C74" s="7"/>
      <c r="D74" s="8"/>
      <c r="E74" s="3"/>
    </row>
    <row r="75" spans="1:5" x14ac:dyDescent="0.25">
      <c r="A75" s="3"/>
      <c r="B75" s="6">
        <f t="shared" si="1"/>
        <v>69</v>
      </c>
      <c r="C75" s="7"/>
      <c r="D75" s="8"/>
      <c r="E75" s="3"/>
    </row>
    <row r="76" spans="1:5" x14ac:dyDescent="0.25">
      <c r="A76" s="3"/>
      <c r="B76" s="6">
        <f t="shared" si="1"/>
        <v>70</v>
      </c>
      <c r="C76" s="7"/>
      <c r="D76" s="8"/>
      <c r="E76" s="3"/>
    </row>
    <row r="77" spans="1:5" x14ac:dyDescent="0.25">
      <c r="A77" s="3"/>
      <c r="B77" s="6">
        <f t="shared" si="1"/>
        <v>71</v>
      </c>
      <c r="C77" s="7"/>
      <c r="D77" s="8"/>
      <c r="E77" s="3"/>
    </row>
    <row r="78" spans="1:5" x14ac:dyDescent="0.25">
      <c r="A78" s="3"/>
      <c r="B78" s="6">
        <f t="shared" si="1"/>
        <v>72</v>
      </c>
      <c r="C78" s="7"/>
      <c r="D78" s="8"/>
      <c r="E78" s="3"/>
    </row>
    <row r="79" spans="1:5" x14ac:dyDescent="0.25">
      <c r="A79" s="3"/>
      <c r="B79" s="6">
        <f t="shared" si="1"/>
        <v>73</v>
      </c>
      <c r="C79" s="7"/>
      <c r="D79" s="8"/>
      <c r="E79" s="3"/>
    </row>
    <row r="80" spans="1:5" x14ac:dyDescent="0.25">
      <c r="A80" s="3"/>
      <c r="B80" s="6">
        <f t="shared" si="1"/>
        <v>74</v>
      </c>
      <c r="C80" s="7"/>
      <c r="D80" s="8"/>
      <c r="E80" s="3"/>
    </row>
    <row r="81" spans="1:5" x14ac:dyDescent="0.25">
      <c r="A81" s="3"/>
      <c r="B81" s="6">
        <f t="shared" si="1"/>
        <v>75</v>
      </c>
      <c r="C81" s="7"/>
      <c r="D81" s="8"/>
      <c r="E81" s="3"/>
    </row>
    <row r="82" spans="1:5" x14ac:dyDescent="0.25">
      <c r="A82" s="3"/>
      <c r="B82" s="6">
        <f t="shared" si="1"/>
        <v>76</v>
      </c>
      <c r="C82" s="7"/>
      <c r="D82" s="8"/>
      <c r="E82" s="3"/>
    </row>
    <row r="83" spans="1:5" x14ac:dyDescent="0.25">
      <c r="A83" s="3"/>
      <c r="B83" s="6">
        <f t="shared" si="1"/>
        <v>77</v>
      </c>
      <c r="C83" s="7"/>
      <c r="D83" s="8"/>
      <c r="E83" s="3"/>
    </row>
    <row r="84" spans="1:5" x14ac:dyDescent="0.25">
      <c r="A84" s="3"/>
      <c r="B84" s="6">
        <f t="shared" si="1"/>
        <v>78</v>
      </c>
      <c r="C84" s="7"/>
      <c r="D84" s="8"/>
      <c r="E84" s="3"/>
    </row>
    <row r="85" spans="1:5" x14ac:dyDescent="0.25">
      <c r="A85" s="3"/>
      <c r="B85" s="6">
        <f t="shared" si="1"/>
        <v>79</v>
      </c>
      <c r="C85" s="7"/>
      <c r="D85" s="8"/>
      <c r="E85" s="3"/>
    </row>
    <row r="86" spans="1:5" x14ac:dyDescent="0.25">
      <c r="A86" s="3"/>
      <c r="B86" s="6">
        <f t="shared" si="1"/>
        <v>80</v>
      </c>
      <c r="C86" s="7"/>
      <c r="D86" s="8"/>
      <c r="E86" s="3"/>
    </row>
    <row r="87" spans="1:5" x14ac:dyDescent="0.25">
      <c r="A87" s="3"/>
      <c r="B87" s="6">
        <f t="shared" si="1"/>
        <v>81</v>
      </c>
      <c r="C87" s="7"/>
      <c r="D87" s="8"/>
      <c r="E87" s="3"/>
    </row>
    <row r="88" spans="1:5" x14ac:dyDescent="0.25">
      <c r="A88" s="3"/>
      <c r="B88" s="6">
        <f t="shared" si="1"/>
        <v>82</v>
      </c>
      <c r="C88" s="7"/>
      <c r="D88" s="8"/>
      <c r="E88" s="3"/>
    </row>
    <row r="89" spans="1:5" x14ac:dyDescent="0.25">
      <c r="A89" s="3"/>
      <c r="B89" s="6">
        <f t="shared" si="1"/>
        <v>83</v>
      </c>
      <c r="C89" s="7"/>
      <c r="D89" s="8"/>
      <c r="E89" s="3"/>
    </row>
    <row r="90" spans="1:5" x14ac:dyDescent="0.25">
      <c r="A90" s="3"/>
      <c r="B90" s="6">
        <f t="shared" si="1"/>
        <v>84</v>
      </c>
      <c r="C90" s="7"/>
      <c r="D90" s="8"/>
      <c r="E90" s="3"/>
    </row>
    <row r="91" spans="1:5" x14ac:dyDescent="0.25">
      <c r="A91" s="3"/>
      <c r="B91" s="6">
        <f t="shared" si="1"/>
        <v>85</v>
      </c>
      <c r="C91" s="7"/>
      <c r="D91" s="8"/>
      <c r="E91" s="3"/>
    </row>
    <row r="92" spans="1:5" x14ac:dyDescent="0.25">
      <c r="A92" s="3"/>
      <c r="B92" s="6">
        <f t="shared" si="1"/>
        <v>86</v>
      </c>
      <c r="C92" s="7"/>
      <c r="D92" s="8"/>
      <c r="E92" s="3"/>
    </row>
    <row r="93" spans="1:5" x14ac:dyDescent="0.25">
      <c r="A93" s="3"/>
      <c r="B93" s="6">
        <f t="shared" si="1"/>
        <v>87</v>
      </c>
      <c r="C93" s="7"/>
      <c r="D93" s="8"/>
      <c r="E93" s="3"/>
    </row>
    <row r="94" spans="1:5" x14ac:dyDescent="0.25">
      <c r="A94" s="3"/>
      <c r="B94" s="6">
        <f t="shared" si="1"/>
        <v>88</v>
      </c>
      <c r="C94" s="7"/>
      <c r="D94" s="8"/>
      <c r="E94" s="3"/>
    </row>
    <row r="95" spans="1:5" x14ac:dyDescent="0.25">
      <c r="A95" s="3"/>
      <c r="B95" s="6">
        <f t="shared" si="1"/>
        <v>89</v>
      </c>
      <c r="C95" s="7"/>
      <c r="D95" s="8"/>
      <c r="E95" s="3"/>
    </row>
    <row r="96" spans="1:5" x14ac:dyDescent="0.25">
      <c r="A96" s="3"/>
      <c r="B96" s="6">
        <f t="shared" si="1"/>
        <v>90</v>
      </c>
      <c r="C96" s="7"/>
      <c r="D96" s="8"/>
      <c r="E96" s="3"/>
    </row>
    <row r="97" spans="1:5" x14ac:dyDescent="0.25">
      <c r="A97" s="3"/>
      <c r="B97" s="6">
        <f t="shared" si="1"/>
        <v>91</v>
      </c>
      <c r="C97" s="7"/>
      <c r="D97" s="8"/>
      <c r="E97" s="3"/>
    </row>
    <row r="98" spans="1:5" x14ac:dyDescent="0.25">
      <c r="A98" s="3"/>
      <c r="B98" s="6">
        <f t="shared" si="1"/>
        <v>92</v>
      </c>
      <c r="C98" s="7"/>
      <c r="D98" s="8"/>
      <c r="E98" s="3"/>
    </row>
    <row r="99" spans="1:5" x14ac:dyDescent="0.25">
      <c r="A99" s="3"/>
      <c r="B99" s="6">
        <f t="shared" si="1"/>
        <v>93</v>
      </c>
      <c r="C99" s="7"/>
      <c r="D99" s="8"/>
      <c r="E99" s="3"/>
    </row>
    <row r="100" spans="1:5" x14ac:dyDescent="0.25">
      <c r="A100" s="3"/>
      <c r="B100" s="6">
        <f t="shared" si="1"/>
        <v>94</v>
      </c>
      <c r="C100" s="7"/>
      <c r="D100" s="8"/>
      <c r="E100" s="3"/>
    </row>
    <row r="101" spans="1:5" x14ac:dyDescent="0.25">
      <c r="A101" s="3"/>
      <c r="B101" s="6">
        <f t="shared" si="1"/>
        <v>95</v>
      </c>
      <c r="C101" s="7"/>
      <c r="D101" s="8"/>
      <c r="E101" s="3"/>
    </row>
    <row r="102" spans="1:5" x14ac:dyDescent="0.25">
      <c r="A102" s="3"/>
      <c r="B102" s="6">
        <f t="shared" si="1"/>
        <v>96</v>
      </c>
      <c r="C102" s="7"/>
      <c r="D102" s="8"/>
      <c r="E102" s="3"/>
    </row>
    <row r="103" spans="1:5" x14ac:dyDescent="0.25">
      <c r="A103" s="3"/>
      <c r="B103" s="6">
        <f t="shared" si="1"/>
        <v>97</v>
      </c>
      <c r="C103" s="7"/>
      <c r="D103" s="8"/>
      <c r="E103" s="3"/>
    </row>
    <row r="104" spans="1:5" x14ac:dyDescent="0.25">
      <c r="A104" s="3"/>
      <c r="B104" s="6">
        <f t="shared" si="1"/>
        <v>98</v>
      </c>
      <c r="C104" s="7"/>
      <c r="D104" s="8"/>
      <c r="E104" s="3"/>
    </row>
    <row r="105" spans="1:5" x14ac:dyDescent="0.25">
      <c r="A105" s="3"/>
      <c r="B105" s="6">
        <f t="shared" si="1"/>
        <v>99</v>
      </c>
      <c r="C105" s="7"/>
      <c r="D105" s="8"/>
      <c r="E105" s="3"/>
    </row>
    <row r="106" spans="1:5" x14ac:dyDescent="0.25">
      <c r="A106" s="3"/>
      <c r="B106" s="6">
        <f t="shared" si="1"/>
        <v>100</v>
      </c>
      <c r="C106" s="7"/>
      <c r="D106" s="8"/>
      <c r="E106" s="3"/>
    </row>
    <row r="107" spans="1:5" x14ac:dyDescent="0.25">
      <c r="A107" s="3"/>
      <c r="B107" s="3"/>
      <c r="C107" s="3"/>
      <c r="D107" s="3"/>
      <c r="E107" s="3"/>
    </row>
  </sheetData>
  <sheetProtection password="CA36" sheet="1" objects="1" scenarios="1"/>
  <mergeCells count="2">
    <mergeCell ref="B2:D2"/>
    <mergeCell ref="B3:C3"/>
  </mergeCells>
  <pageMargins left="0.7" right="0.7" top="0.75" bottom="0.75" header="0.3" footer="0.3"/>
  <pageSetup paperSize="9" scale="62" orientation="portrait" r:id="rId1"/>
  <colBreaks count="1" manualBreakCount="1">
    <brk id="4" max="106" man="1"/>
  </colBreaks>
  <ignoredErrors>
    <ignoredError sqref="B8 B9:B10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6"/>
  <sheetViews>
    <sheetView topLeftCell="A82" zoomScaleNormal="100" workbookViewId="0">
      <selection activeCell="E24" sqref="E24"/>
    </sheetView>
  </sheetViews>
  <sheetFormatPr defaultRowHeight="15.75" x14ac:dyDescent="0.25"/>
  <cols>
    <col min="1" max="1" width="3.109375" style="9" customWidth="1"/>
    <col min="2" max="2" width="41.109375" style="10" customWidth="1"/>
    <col min="3" max="3" width="10.44140625" style="25" hidden="1" customWidth="1"/>
    <col min="4" max="6" width="9.88671875" style="10" customWidth="1"/>
    <col min="7" max="8" width="10.6640625" style="10" bestFit="1" customWidth="1"/>
    <col min="9" max="9" width="3.109375" style="9" customWidth="1"/>
    <col min="10" max="10" width="13.5546875" bestFit="1" customWidth="1"/>
    <col min="14" max="16384" width="8.88671875" style="10"/>
  </cols>
  <sheetData>
    <row r="1" spans="1:9" ht="16.5" thickBot="1" x14ac:dyDescent="0.3">
      <c r="B1" s="9"/>
      <c r="C1" s="9"/>
      <c r="D1" s="9"/>
      <c r="E1" s="9"/>
      <c r="F1" s="9"/>
      <c r="G1" s="9"/>
      <c r="H1" s="9"/>
    </row>
    <row r="2" spans="1:9" ht="30.75" customHeight="1" thickBot="1" x14ac:dyDescent="0.3">
      <c r="B2" s="515" t="str">
        <f>Notes!B2</f>
        <v>Shenfield High - Scenario 3 &amp; New Falling Roll Funding Profile</v>
      </c>
      <c r="C2" s="516"/>
      <c r="D2" s="516"/>
      <c r="E2" s="516"/>
      <c r="F2" s="516"/>
      <c r="G2" s="516"/>
      <c r="H2" s="517"/>
    </row>
    <row r="3" spans="1:9" ht="21.75" thickBot="1" x14ac:dyDescent="0.4">
      <c r="B3" s="518" t="s">
        <v>208</v>
      </c>
      <c r="C3" s="519"/>
      <c r="D3" s="519"/>
      <c r="E3" s="519"/>
      <c r="F3" s="519"/>
      <c r="G3" s="519"/>
      <c r="H3" s="520"/>
    </row>
    <row r="4" spans="1:9" ht="16.5" thickBot="1" x14ac:dyDescent="0.3">
      <c r="B4" s="9"/>
      <c r="C4" s="9"/>
      <c r="D4" s="9"/>
      <c r="E4" s="9"/>
      <c r="F4" s="9"/>
      <c r="G4" s="9"/>
      <c r="H4" s="9"/>
    </row>
    <row r="5" spans="1:9" ht="32.25" thickBot="1" x14ac:dyDescent="0.35">
      <c r="A5" s="11"/>
      <c r="B5" s="231" t="s">
        <v>15</v>
      </c>
      <c r="C5" s="12" t="s">
        <v>256</v>
      </c>
      <c r="D5" s="489" t="s">
        <v>316</v>
      </c>
      <c r="E5" s="13" t="s">
        <v>133</v>
      </c>
      <c r="F5" s="14" t="s">
        <v>212</v>
      </c>
      <c r="G5" s="14" t="s">
        <v>238</v>
      </c>
      <c r="H5" s="14" t="s">
        <v>258</v>
      </c>
      <c r="I5" s="11"/>
    </row>
    <row r="6" spans="1:9" ht="19.5" thickBot="1" x14ac:dyDescent="0.35">
      <c r="A6" s="11"/>
      <c r="B6" s="231" t="s">
        <v>21</v>
      </c>
      <c r="C6" s="442">
        <f>D6</f>
        <v>1020</v>
      </c>
      <c r="D6" s="443">
        <f>'Pupil Numbers and Pupil Premium'!C29</f>
        <v>1020</v>
      </c>
      <c r="E6" s="443">
        <f>'Pupil Numbers and Pupil Premium'!D29</f>
        <v>1021</v>
      </c>
      <c r="F6" s="443">
        <f>'Pupil Numbers and Pupil Premium'!E29</f>
        <v>1056</v>
      </c>
      <c r="G6" s="443">
        <f>'Pupil Numbers and Pupil Premium'!F29</f>
        <v>1097</v>
      </c>
      <c r="H6" s="443">
        <f>'Pupil Numbers and Pupil Premium'!G29</f>
        <v>1160</v>
      </c>
      <c r="I6" s="11"/>
    </row>
    <row r="7" spans="1:9" ht="16.5" thickBot="1" x14ac:dyDescent="0.3">
      <c r="B7" s="286" t="str">
        <f>Income!B9</f>
        <v>EFA General Annual Grant (GAG)</v>
      </c>
      <c r="C7" s="232" t="s">
        <v>22</v>
      </c>
      <c r="D7" s="233" t="s">
        <v>22</v>
      </c>
      <c r="E7" s="233" t="s">
        <v>22</v>
      </c>
      <c r="F7" s="233" t="s">
        <v>22</v>
      </c>
      <c r="G7" s="233" t="s">
        <v>22</v>
      </c>
      <c r="H7" s="234" t="s">
        <v>22</v>
      </c>
    </row>
    <row r="8" spans="1:9" x14ac:dyDescent="0.25">
      <c r="B8" s="285" t="str">
        <f>Income!B10</f>
        <v>EFA: School Budget Share</v>
      </c>
      <c r="C8" s="109">
        <f>Income!C10</f>
        <v>0</v>
      </c>
      <c r="D8" s="109">
        <f>Income!D10</f>
        <v>3606580</v>
      </c>
      <c r="E8" s="109">
        <f>Income!E10</f>
        <v>3601398.1321839085</v>
      </c>
      <c r="F8" s="109">
        <f>Income!F10</f>
        <v>3787945.3735632189</v>
      </c>
      <c r="G8" s="109">
        <f>Income!G10</f>
        <v>4129948.6494252877</v>
      </c>
      <c r="H8" s="110">
        <f>Income!H10</f>
        <v>4347587.09770115</v>
      </c>
    </row>
    <row r="9" spans="1:9" x14ac:dyDescent="0.25">
      <c r="B9" s="225" t="str">
        <f>Income!B11</f>
        <v>Education Services Grant (ESG)</v>
      </c>
      <c r="C9" s="109">
        <f>Income!C11</f>
        <v>0</v>
      </c>
      <c r="D9" s="109">
        <f>Income!D11</f>
        <v>0</v>
      </c>
      <c r="E9" s="109">
        <f>Income!E11</f>
        <v>0</v>
      </c>
      <c r="F9" s="109">
        <f>Income!F11</f>
        <v>0</v>
      </c>
      <c r="G9" s="109">
        <f>Income!G11</f>
        <v>0</v>
      </c>
      <c r="H9" s="111">
        <f>Income!H11</f>
        <v>0</v>
      </c>
    </row>
    <row r="10" spans="1:9" x14ac:dyDescent="0.25">
      <c r="A10" s="15"/>
      <c r="B10" s="225" t="str">
        <f>Income!B12</f>
        <v>Minimum Funding Guarantee</v>
      </c>
      <c r="C10" s="109">
        <f>Income!C12</f>
        <v>0</v>
      </c>
      <c r="D10" s="109">
        <f>Income!D12</f>
        <v>0</v>
      </c>
      <c r="E10" s="109">
        <f>Income!E12</f>
        <v>0</v>
      </c>
      <c r="F10" s="109">
        <f>Income!F12</f>
        <v>0</v>
      </c>
      <c r="G10" s="109">
        <f>Income!G12</f>
        <v>0</v>
      </c>
      <c r="H10" s="111">
        <f>Income!H12</f>
        <v>0</v>
      </c>
      <c r="I10" s="15"/>
    </row>
    <row r="11" spans="1:9" x14ac:dyDescent="0.25">
      <c r="B11" s="225" t="str">
        <f>Income!B13</f>
        <v>Pupil Premium</v>
      </c>
      <c r="C11" s="109">
        <f>Income!C13</f>
        <v>154275</v>
      </c>
      <c r="D11" s="109">
        <f>Income!D13</f>
        <v>154275</v>
      </c>
      <c r="E11" s="109">
        <f>Income!E13</f>
        <v>152405</v>
      </c>
      <c r="F11" s="109">
        <f>Income!F13</f>
        <v>158015</v>
      </c>
      <c r="G11" s="109">
        <f>Income!G13</f>
        <v>164560</v>
      </c>
      <c r="H11" s="111">
        <f>Income!H13</f>
        <v>173910</v>
      </c>
    </row>
    <row r="12" spans="1:9" x14ac:dyDescent="0.25">
      <c r="B12" s="225" t="str">
        <f>Income!B14</f>
        <v>Pupil Premium LAC</v>
      </c>
      <c r="C12" s="109">
        <f>Income!C14</f>
        <v>1900</v>
      </c>
      <c r="D12" s="109">
        <f>Income!D14</f>
        <v>1900</v>
      </c>
      <c r="E12" s="109">
        <f>Income!E14</f>
        <v>1900</v>
      </c>
      <c r="F12" s="109">
        <f>Income!F14</f>
        <v>1900</v>
      </c>
      <c r="G12" s="109">
        <f>Income!G14</f>
        <v>1900</v>
      </c>
      <c r="H12" s="111">
        <f>Income!H14</f>
        <v>1900</v>
      </c>
    </row>
    <row r="13" spans="1:9" x14ac:dyDescent="0.25">
      <c r="B13" s="225" t="str">
        <f>Income!B15</f>
        <v>Pupil Premium Service Children</v>
      </c>
      <c r="C13" s="109">
        <f>Income!C15</f>
        <v>0</v>
      </c>
      <c r="D13" s="109">
        <f>Income!D15</f>
        <v>0</v>
      </c>
      <c r="E13" s="109">
        <f>Income!E15</f>
        <v>0</v>
      </c>
      <c r="F13" s="109">
        <f>Income!F15</f>
        <v>0</v>
      </c>
      <c r="G13" s="109">
        <f>Income!G15</f>
        <v>0</v>
      </c>
      <c r="H13" s="111">
        <f>Income!H15</f>
        <v>0</v>
      </c>
    </row>
    <row r="14" spans="1:9" x14ac:dyDescent="0.25">
      <c r="B14" s="225" t="str">
        <f>Income!B16</f>
        <v>Pupil Premium Early Years</v>
      </c>
      <c r="C14" s="109">
        <f>Income!C16</f>
        <v>0</v>
      </c>
      <c r="D14" s="109">
        <f>Income!D16</f>
        <v>0</v>
      </c>
      <c r="E14" s="109">
        <f>Income!E16</f>
        <v>0</v>
      </c>
      <c r="F14" s="109">
        <f>Income!F16</f>
        <v>0</v>
      </c>
      <c r="G14" s="109">
        <f>Income!G16</f>
        <v>0</v>
      </c>
      <c r="H14" s="111">
        <f>Income!H16</f>
        <v>0</v>
      </c>
    </row>
    <row r="15" spans="1:9" x14ac:dyDescent="0.25">
      <c r="B15" s="225" t="str">
        <f>Income!B17</f>
        <v>SEN Income</v>
      </c>
      <c r="C15" s="109">
        <f>Income!C17</f>
        <v>0</v>
      </c>
      <c r="D15" s="109">
        <f>Income!D17</f>
        <v>58365</v>
      </c>
      <c r="E15" s="109">
        <f>Income!E17</f>
        <v>58365</v>
      </c>
      <c r="F15" s="109">
        <f>Income!F17</f>
        <v>58365</v>
      </c>
      <c r="G15" s="109">
        <f>Income!G17</f>
        <v>58365</v>
      </c>
      <c r="H15" s="111">
        <f>Income!H17</f>
        <v>58365</v>
      </c>
    </row>
    <row r="16" spans="1:9" x14ac:dyDescent="0.25">
      <c r="B16" s="225" t="str">
        <f>Income!B18</f>
        <v>Allocation Protection</v>
      </c>
      <c r="C16" s="109">
        <f>Income!C18</f>
        <v>0</v>
      </c>
      <c r="D16" s="109">
        <f>Income!D18</f>
        <v>0</v>
      </c>
      <c r="E16" s="109">
        <f>Income!E18</f>
        <v>0</v>
      </c>
      <c r="F16" s="109">
        <f>Income!F18</f>
        <v>0</v>
      </c>
      <c r="G16" s="109">
        <f>Income!G18</f>
        <v>0</v>
      </c>
      <c r="H16" s="111">
        <f>Income!H18</f>
        <v>0</v>
      </c>
    </row>
    <row r="17" spans="1:9" x14ac:dyDescent="0.25">
      <c r="B17" s="225" t="str">
        <f>Income!B19</f>
        <v>Start Up Grant/Post Opening Grant</v>
      </c>
      <c r="C17" s="109">
        <f>Income!C19</f>
        <v>0</v>
      </c>
      <c r="D17" s="109">
        <f>Income!D19</f>
        <v>0</v>
      </c>
      <c r="E17" s="109">
        <f>Income!E19</f>
        <v>0</v>
      </c>
      <c r="F17" s="109">
        <f>Income!F19</f>
        <v>0</v>
      </c>
      <c r="G17" s="109">
        <f>Income!G19</f>
        <v>0</v>
      </c>
      <c r="H17" s="111">
        <f>Income!H19</f>
        <v>0</v>
      </c>
    </row>
    <row r="18" spans="1:9" x14ac:dyDescent="0.25">
      <c r="B18" s="487" t="str">
        <f>Income!B20</f>
        <v>Place Funding (Enhanced Provision &amp; Special Schools only)</v>
      </c>
      <c r="C18" s="109">
        <f>Income!C20</f>
        <v>0</v>
      </c>
      <c r="D18" s="109">
        <f>Income!D20</f>
        <v>0</v>
      </c>
      <c r="E18" s="109">
        <f>Income!E20</f>
        <v>0</v>
      </c>
      <c r="F18" s="109">
        <f>Income!F20</f>
        <v>0</v>
      </c>
      <c r="G18" s="109">
        <f>Income!G20</f>
        <v>0</v>
      </c>
      <c r="H18" s="111">
        <f>Income!H20</f>
        <v>0</v>
      </c>
    </row>
    <row r="19" spans="1:9" x14ac:dyDescent="0.25">
      <c r="B19" s="487" t="str">
        <f>Income!B21</f>
        <v>Pupil Top Up (Enhanced Provision &amp; Special Schools only)</v>
      </c>
      <c r="C19" s="109">
        <f>Income!C21</f>
        <v>0</v>
      </c>
      <c r="D19" s="109">
        <f>Income!D21</f>
        <v>0</v>
      </c>
      <c r="E19" s="109">
        <f>Income!E21</f>
        <v>0</v>
      </c>
      <c r="F19" s="109">
        <f>Income!F21</f>
        <v>0</v>
      </c>
      <c r="G19" s="109">
        <f>Income!G21</f>
        <v>0</v>
      </c>
      <c r="H19" s="111">
        <f>Income!H21</f>
        <v>0</v>
      </c>
    </row>
    <row r="20" spans="1:9" x14ac:dyDescent="0.25">
      <c r="B20" s="225" t="str">
        <f>Income!B22</f>
        <v>Other GAG (please specify)</v>
      </c>
      <c r="C20" s="109">
        <f>Income!C22</f>
        <v>0</v>
      </c>
      <c r="D20" s="109">
        <f>Income!D22</f>
        <v>0</v>
      </c>
      <c r="E20" s="109">
        <f>Income!E22</f>
        <v>0</v>
      </c>
      <c r="F20" s="109">
        <f>Income!F22</f>
        <v>0</v>
      </c>
      <c r="G20" s="109">
        <f>Income!G22</f>
        <v>0</v>
      </c>
      <c r="H20" s="111">
        <f>Income!H22</f>
        <v>0</v>
      </c>
    </row>
    <row r="21" spans="1:9" x14ac:dyDescent="0.25">
      <c r="B21" s="225" t="str">
        <f>Income!B23</f>
        <v>Year 7 catchup</v>
      </c>
      <c r="C21" s="109">
        <f>Income!C23</f>
        <v>0</v>
      </c>
      <c r="D21" s="109">
        <f>Income!D23</f>
        <v>10000</v>
      </c>
      <c r="E21" s="109">
        <f>Income!E23</f>
        <v>10000</v>
      </c>
      <c r="F21" s="109">
        <f>Income!F23</f>
        <v>10000</v>
      </c>
      <c r="G21" s="109">
        <f>Income!G23</f>
        <v>10000</v>
      </c>
      <c r="H21" s="111">
        <f>Income!H23</f>
        <v>10000</v>
      </c>
    </row>
    <row r="22" spans="1:9" ht="16.5" thickBot="1" x14ac:dyDescent="0.3">
      <c r="B22" s="225" t="str">
        <f>Income!B24</f>
        <v>LAC</v>
      </c>
      <c r="C22" s="109">
        <f>Income!C24</f>
        <v>0</v>
      </c>
      <c r="D22" s="112">
        <f>Income!D24</f>
        <v>100</v>
      </c>
      <c r="E22" s="112">
        <f>Income!E24</f>
        <v>0</v>
      </c>
      <c r="F22" s="112">
        <f>Income!F24</f>
        <v>0</v>
      </c>
      <c r="G22" s="112">
        <f>Income!G24</f>
        <v>0</v>
      </c>
      <c r="H22" s="113">
        <f>Income!H24</f>
        <v>0</v>
      </c>
    </row>
    <row r="23" spans="1:9" ht="16.5" thickBot="1" x14ac:dyDescent="0.3">
      <c r="B23" s="226" t="s">
        <v>146</v>
      </c>
      <c r="C23" s="114">
        <f t="shared" ref="C23:H23" si="0">SUM(C8:C22)</f>
        <v>156175</v>
      </c>
      <c r="D23" s="114">
        <f t="shared" si="0"/>
        <v>3831220</v>
      </c>
      <c r="E23" s="114">
        <f t="shared" si="0"/>
        <v>3824068.1321839085</v>
      </c>
      <c r="F23" s="114">
        <f t="shared" si="0"/>
        <v>4016225.3735632189</v>
      </c>
      <c r="G23" s="114">
        <f t="shared" si="0"/>
        <v>4364773.6494252877</v>
      </c>
      <c r="H23" s="114">
        <f t="shared" si="0"/>
        <v>4591762.09770115</v>
      </c>
    </row>
    <row r="24" spans="1:9" x14ac:dyDescent="0.25">
      <c r="B24" s="227" t="str">
        <f>Income!B27</f>
        <v>Other EFA Grants excl. Capital Grants</v>
      </c>
      <c r="C24" s="115">
        <f>Income!C35</f>
        <v>0</v>
      </c>
      <c r="D24" s="115">
        <f>Income!D35</f>
        <v>1635532</v>
      </c>
      <c r="E24" s="115">
        <f>Income!E35</f>
        <v>1456297.3633879782</v>
      </c>
      <c r="F24" s="115">
        <f>Income!F35</f>
        <v>1303292.1857923497</v>
      </c>
      <c r="G24" s="115">
        <f>Income!G35</f>
        <v>1167773.3142076503</v>
      </c>
      <c r="H24" s="110">
        <f>Income!H35</f>
        <v>1163401.737704918</v>
      </c>
    </row>
    <row r="25" spans="1:9" x14ac:dyDescent="0.25">
      <c r="B25" s="225" t="str">
        <f>Income!B37</f>
        <v>Other Government Grants excl. Capital Grants</v>
      </c>
      <c r="C25" s="109">
        <f>Income!C42</f>
        <v>0</v>
      </c>
      <c r="D25" s="109">
        <f>Income!D42</f>
        <v>714162</v>
      </c>
      <c r="E25" s="109">
        <f>Income!E42</f>
        <v>576321</v>
      </c>
      <c r="F25" s="109">
        <f>Income!F42</f>
        <v>427952</v>
      </c>
      <c r="G25" s="109">
        <f>Income!G42</f>
        <v>0</v>
      </c>
      <c r="H25" s="111">
        <f>Income!H42</f>
        <v>0</v>
      </c>
    </row>
    <row r="26" spans="1:9" ht="16.5" thickBot="1" x14ac:dyDescent="0.3">
      <c r="B26" s="228" t="str">
        <f>Income!B44</f>
        <v>Sponsorship: not for Capital Purposes</v>
      </c>
      <c r="C26" s="116">
        <f>Income!C48</f>
        <v>0</v>
      </c>
      <c r="D26" s="116">
        <f>Income!D48</f>
        <v>0</v>
      </c>
      <c r="E26" s="116">
        <f>Income!E48</f>
        <v>0</v>
      </c>
      <c r="F26" s="116">
        <f>Income!F48</f>
        <v>0</v>
      </c>
      <c r="G26" s="116">
        <f>Income!G48</f>
        <v>0</v>
      </c>
      <c r="H26" s="113">
        <f>Income!H48</f>
        <v>0</v>
      </c>
    </row>
    <row r="27" spans="1:9" ht="16.5" thickBot="1" x14ac:dyDescent="0.3">
      <c r="B27" s="226" t="s">
        <v>24</v>
      </c>
      <c r="C27" s="114">
        <f t="shared" ref="C27:H27" si="1">SUM(C24:C26)</f>
        <v>0</v>
      </c>
      <c r="D27" s="114">
        <f t="shared" si="1"/>
        <v>2349694</v>
      </c>
      <c r="E27" s="114">
        <f t="shared" si="1"/>
        <v>2032618.3633879782</v>
      </c>
      <c r="F27" s="114">
        <f t="shared" si="1"/>
        <v>1731244.1857923497</v>
      </c>
      <c r="G27" s="114">
        <f t="shared" si="1"/>
        <v>1167773.3142076503</v>
      </c>
      <c r="H27" s="114">
        <f t="shared" si="1"/>
        <v>1163401.737704918</v>
      </c>
    </row>
    <row r="28" spans="1:9" ht="16.5" thickBot="1" x14ac:dyDescent="0.3">
      <c r="A28" s="16"/>
      <c r="B28" s="229" t="str">
        <f>Income!B51</f>
        <v>OTHER INCOME: not for capital purposes</v>
      </c>
      <c r="C28" s="117">
        <f>Income!C63</f>
        <v>0</v>
      </c>
      <c r="D28" s="117">
        <f>Income!D63</f>
        <v>230800</v>
      </c>
      <c r="E28" s="117">
        <f>Income!E63</f>
        <v>230800</v>
      </c>
      <c r="F28" s="117">
        <f>Income!F63</f>
        <v>230800</v>
      </c>
      <c r="G28" s="117">
        <f>Income!G63</f>
        <v>230800</v>
      </c>
      <c r="H28" s="117">
        <f>Income!H63</f>
        <v>230800</v>
      </c>
      <c r="I28" s="16"/>
    </row>
    <row r="29" spans="1:9" ht="19.5" thickBot="1" x14ac:dyDescent="0.35">
      <c r="A29" s="15"/>
      <c r="B29" s="230" t="s">
        <v>148</v>
      </c>
      <c r="C29" s="118">
        <f t="shared" ref="C29:H29" si="2">+C28+C27+C23</f>
        <v>156175</v>
      </c>
      <c r="D29" s="118">
        <f t="shared" si="2"/>
        <v>6411714</v>
      </c>
      <c r="E29" s="118">
        <f t="shared" si="2"/>
        <v>6087486.4955718871</v>
      </c>
      <c r="F29" s="118">
        <f t="shared" si="2"/>
        <v>5978269.5593555681</v>
      </c>
      <c r="G29" s="118">
        <f t="shared" si="2"/>
        <v>5763346.9636329375</v>
      </c>
      <c r="H29" s="118">
        <f t="shared" si="2"/>
        <v>5985963.8354060678</v>
      </c>
      <c r="I29" s="15"/>
    </row>
    <row r="30" spans="1:9" ht="16.5" thickBot="1" x14ac:dyDescent="0.3">
      <c r="A30" s="15"/>
      <c r="B30" s="17"/>
      <c r="C30" s="18"/>
      <c r="D30" s="18"/>
      <c r="E30" s="18"/>
      <c r="F30" s="18"/>
      <c r="G30" s="18"/>
      <c r="H30" s="18"/>
      <c r="I30" s="15"/>
    </row>
    <row r="31" spans="1:9" ht="32.25" thickBot="1" x14ac:dyDescent="0.35">
      <c r="A31" s="15"/>
      <c r="B31" s="353" t="s">
        <v>25</v>
      </c>
      <c r="C31" s="12" t="s">
        <v>256</v>
      </c>
      <c r="D31" s="489" t="s">
        <v>316</v>
      </c>
      <c r="E31" s="13" t="s">
        <v>133</v>
      </c>
      <c r="F31" s="14" t="s">
        <v>212</v>
      </c>
      <c r="G31" s="14" t="s">
        <v>238</v>
      </c>
      <c r="H31" s="14" t="s">
        <v>258</v>
      </c>
      <c r="I31" s="15"/>
    </row>
    <row r="32" spans="1:9" x14ac:dyDescent="0.25">
      <c r="A32" s="15"/>
      <c r="B32" s="354" t="str">
        <f>Expenditure!B7</f>
        <v>SALARIES: TEACHING STAFF</v>
      </c>
      <c r="C32" s="355"/>
      <c r="D32" s="355"/>
      <c r="E32" s="355"/>
      <c r="F32" s="355"/>
      <c r="G32" s="355"/>
      <c r="H32" s="355"/>
      <c r="I32" s="15"/>
    </row>
    <row r="33" spans="1:13" x14ac:dyDescent="0.25">
      <c r="A33" s="15"/>
      <c r="B33" s="225" t="str">
        <f>Expenditure!B8</f>
        <v>Teachers</v>
      </c>
      <c r="C33" s="119">
        <f>Expenditure!C8</f>
        <v>0</v>
      </c>
      <c r="D33" s="119">
        <f>Expenditure!D8</f>
        <v>3579653</v>
      </c>
      <c r="E33" s="119">
        <f>Expenditure!E8</f>
        <v>3659048.25</v>
      </c>
      <c r="F33" s="119">
        <f>Expenditure!F8</f>
        <v>3716920.4725000001</v>
      </c>
      <c r="G33" s="119">
        <f>Expenditure!G8</f>
        <v>3671542.5172250001</v>
      </c>
      <c r="H33" s="119">
        <f>Expenditure!H8</f>
        <v>3742292.2323972499</v>
      </c>
      <c r="I33" s="15"/>
    </row>
    <row r="34" spans="1:13" x14ac:dyDescent="0.25">
      <c r="A34" s="15"/>
      <c r="B34" s="225" t="str">
        <f>Expenditure!B9</f>
        <v>TLR understated</v>
      </c>
      <c r="C34" s="119">
        <f>Expenditure!C9</f>
        <v>0</v>
      </c>
      <c r="D34" s="119">
        <f>Expenditure!D9</f>
        <v>1260</v>
      </c>
      <c r="E34" s="119">
        <f>Expenditure!E9</f>
        <v>1272.5999999999999</v>
      </c>
      <c r="F34" s="119">
        <f>Expenditure!F9</f>
        <v>1285.326</v>
      </c>
      <c r="G34" s="119">
        <f>Expenditure!G9</f>
        <v>1298.1792600000001</v>
      </c>
      <c r="H34" s="119">
        <f>Expenditure!H9</f>
        <v>1311.1610526000002</v>
      </c>
      <c r="I34" s="15"/>
    </row>
    <row r="35" spans="1:13" ht="16.5" thickBot="1" x14ac:dyDescent="0.3">
      <c r="A35" s="15"/>
      <c r="B35" s="228" t="str">
        <f>Expenditure!B10</f>
        <v>Supply Teachers</v>
      </c>
      <c r="C35" s="119">
        <f>Expenditure!C10</f>
        <v>0</v>
      </c>
      <c r="D35" s="119">
        <f>Expenditure!D10</f>
        <v>18000</v>
      </c>
      <c r="E35" s="119">
        <f>Expenditure!E10</f>
        <v>18000</v>
      </c>
      <c r="F35" s="119">
        <f>Expenditure!F10</f>
        <v>18000</v>
      </c>
      <c r="G35" s="119">
        <f>Expenditure!G10</f>
        <v>18000</v>
      </c>
      <c r="H35" s="119">
        <f>Expenditure!H10</f>
        <v>18000</v>
      </c>
      <c r="I35" s="15"/>
    </row>
    <row r="36" spans="1:13" x14ac:dyDescent="0.25">
      <c r="A36" s="15"/>
      <c r="B36" s="354" t="str">
        <f>Expenditure!B11</f>
        <v>SALARIES: EDUCATION SUPPORT</v>
      </c>
      <c r="C36" s="120"/>
      <c r="D36" s="120"/>
      <c r="E36" s="120"/>
      <c r="F36" s="120"/>
      <c r="G36" s="120"/>
      <c r="H36" s="120"/>
      <c r="I36" s="15"/>
    </row>
    <row r="37" spans="1:13" ht="15" x14ac:dyDescent="0.25">
      <c r="A37" s="15"/>
      <c r="B37" s="225" t="str">
        <f>Expenditure!B12</f>
        <v>LSA</v>
      </c>
      <c r="C37" s="119">
        <f>Expenditure!C12</f>
        <v>0</v>
      </c>
      <c r="D37" s="119">
        <f>Expenditure!D12</f>
        <v>127159</v>
      </c>
      <c r="E37" s="119">
        <f>Expenditure!E12</f>
        <v>130134</v>
      </c>
      <c r="F37" s="119">
        <f>Expenditure!F12</f>
        <v>131488</v>
      </c>
      <c r="G37" s="119">
        <f>Expenditure!G12</f>
        <v>133194.76</v>
      </c>
      <c r="H37" s="119">
        <f>Expenditure!H12</f>
        <v>134526.70760000002</v>
      </c>
      <c r="I37" s="15"/>
      <c r="J37" s="10"/>
      <c r="K37" s="10"/>
      <c r="L37" s="10"/>
      <c r="M37" s="10"/>
    </row>
    <row r="38" spans="1:13" x14ac:dyDescent="0.25">
      <c r="A38" s="19"/>
      <c r="B38" s="225" t="str">
        <f>Expenditure!B13</f>
        <v>Dept. Technicians</v>
      </c>
      <c r="C38" s="119">
        <f>Expenditure!C13</f>
        <v>0</v>
      </c>
      <c r="D38" s="119">
        <f>Expenditure!D13</f>
        <v>138200</v>
      </c>
      <c r="E38" s="119">
        <f>Expenditure!E13</f>
        <v>141947</v>
      </c>
      <c r="F38" s="119">
        <f>Expenditure!F13</f>
        <v>144898</v>
      </c>
      <c r="G38" s="119">
        <f>Expenditure!G13</f>
        <v>146346.98000000001</v>
      </c>
      <c r="H38" s="119">
        <f>Expenditure!H13</f>
        <v>147810.4498</v>
      </c>
      <c r="I38" s="19"/>
      <c r="J38" s="10"/>
      <c r="K38" s="10"/>
      <c r="L38" s="10"/>
      <c r="M38" s="10"/>
    </row>
    <row r="39" spans="1:13" ht="15" x14ac:dyDescent="0.25">
      <c r="B39" s="225" t="str">
        <f>Expenditure!B14</f>
        <v>IT Technicians</v>
      </c>
      <c r="C39" s="119">
        <f>Expenditure!C14</f>
        <v>0</v>
      </c>
      <c r="D39" s="119">
        <f>Expenditure!D14</f>
        <v>104731</v>
      </c>
      <c r="E39" s="119">
        <f>Expenditure!E14</f>
        <v>107281</v>
      </c>
      <c r="F39" s="119">
        <f>Expenditure!F14</f>
        <v>108844</v>
      </c>
      <c r="G39" s="119">
        <f>Expenditure!G14</f>
        <v>110993.95</v>
      </c>
      <c r="H39" s="119">
        <f>Expenditure!H14</f>
        <v>111610.05</v>
      </c>
      <c r="J39" s="10"/>
      <c r="K39" s="10"/>
      <c r="L39" s="10"/>
      <c r="M39" s="10"/>
    </row>
    <row r="40" spans="1:13" ht="15" x14ac:dyDescent="0.25">
      <c r="B40" s="225" t="str">
        <f>Expenditure!B15</f>
        <v>Staff Recruitment</v>
      </c>
      <c r="C40" s="119">
        <f>Expenditure!C15</f>
        <v>0</v>
      </c>
      <c r="D40" s="119">
        <f>Expenditure!D15</f>
        <v>2000</v>
      </c>
      <c r="E40" s="119">
        <f>Expenditure!E15</f>
        <v>2000</v>
      </c>
      <c r="F40" s="119">
        <f>Expenditure!F15</f>
        <v>2000</v>
      </c>
      <c r="G40" s="119">
        <f>Expenditure!G15</f>
        <v>2000</v>
      </c>
      <c r="H40" s="119">
        <f>Expenditure!H15</f>
        <v>2000</v>
      </c>
      <c r="J40" s="10"/>
      <c r="K40" s="10"/>
      <c r="L40" s="10"/>
      <c r="M40" s="10"/>
    </row>
    <row r="41" spans="1:13" ht="15" x14ac:dyDescent="0.25">
      <c r="B41" s="356" t="str">
        <f>Expenditure!B16</f>
        <v>Science Technicians</v>
      </c>
      <c r="C41" s="119">
        <f>Expenditure!C16</f>
        <v>0</v>
      </c>
      <c r="D41" s="119">
        <f>Expenditure!D16</f>
        <v>70585</v>
      </c>
      <c r="E41" s="119">
        <f>Expenditure!E16</f>
        <v>71148</v>
      </c>
      <c r="F41" s="119">
        <f>Expenditure!F16</f>
        <v>71263</v>
      </c>
      <c r="G41" s="119">
        <f>Expenditure!G16</f>
        <v>72110.97</v>
      </c>
      <c r="H41" s="119">
        <f>Expenditure!H16</f>
        <v>72203.89</v>
      </c>
      <c r="J41" s="10"/>
      <c r="K41" s="10"/>
      <c r="L41" s="10"/>
      <c r="M41" s="10"/>
    </row>
    <row r="42" spans="1:13" ht="15" x14ac:dyDescent="0.25">
      <c r="B42" s="356" t="str">
        <f>Expenditure!B17</f>
        <v>Library Staff</v>
      </c>
      <c r="C42" s="119">
        <f>Expenditure!C17</f>
        <v>0</v>
      </c>
      <c r="D42" s="119">
        <f>Expenditure!D17</f>
        <v>21225</v>
      </c>
      <c r="E42" s="119">
        <f>Expenditure!E17</f>
        <v>21844</v>
      </c>
      <c r="F42" s="119">
        <f>Expenditure!F17</f>
        <v>22135</v>
      </c>
      <c r="G42" s="119">
        <f>Expenditure!G17</f>
        <v>22356.35</v>
      </c>
      <c r="H42" s="119">
        <f>Expenditure!H17</f>
        <v>22579.913499999999</v>
      </c>
      <c r="J42" s="10"/>
      <c r="K42" s="10"/>
      <c r="L42" s="10"/>
      <c r="M42" s="10"/>
    </row>
    <row r="43" spans="1:13" thickBot="1" x14ac:dyDescent="0.3">
      <c r="B43" s="357" t="str">
        <f>Expenditure!B18</f>
        <v>LGPS deficit</v>
      </c>
      <c r="C43" s="119">
        <f>Expenditure!C18</f>
        <v>0</v>
      </c>
      <c r="D43" s="119">
        <f>Expenditure!D18</f>
        <v>101564</v>
      </c>
      <c r="E43" s="119">
        <f>Expenditure!E18</f>
        <v>105626.56</v>
      </c>
      <c r="F43" s="119">
        <f>Expenditure!F18</f>
        <v>109851.62240000001</v>
      </c>
      <c r="G43" s="119">
        <f>Expenditure!G18</f>
        <v>114245.68729600002</v>
      </c>
      <c r="H43" s="119">
        <f>Expenditure!H18</f>
        <v>118815.51478784002</v>
      </c>
      <c r="J43" s="10"/>
      <c r="K43" s="10"/>
      <c r="L43" s="10"/>
      <c r="M43" s="10"/>
    </row>
    <row r="44" spans="1:13" ht="15" x14ac:dyDescent="0.25">
      <c r="B44" s="358" t="str">
        <f>Expenditure!B19</f>
        <v>SALARIES: OTHER</v>
      </c>
      <c r="C44" s="120"/>
      <c r="D44" s="120"/>
      <c r="E44" s="120"/>
      <c r="F44" s="120"/>
      <c r="G44" s="120"/>
      <c r="H44" s="120"/>
      <c r="J44" s="10"/>
      <c r="K44" s="10"/>
      <c r="L44" s="10"/>
      <c r="M44" s="10"/>
    </row>
    <row r="45" spans="1:13" ht="15" x14ac:dyDescent="0.25">
      <c r="B45" s="225" t="str">
        <f>Expenditure!B20</f>
        <v>Administrative Staff</v>
      </c>
      <c r="C45" s="111">
        <f>Expenditure!C20</f>
        <v>0</v>
      </c>
      <c r="D45" s="111">
        <f>Expenditure!D20</f>
        <v>396060</v>
      </c>
      <c r="E45" s="111">
        <f>Expenditure!E20</f>
        <v>396538</v>
      </c>
      <c r="F45" s="111">
        <f>Expenditure!F20</f>
        <v>394107</v>
      </c>
      <c r="G45" s="111">
        <f>Expenditure!G20</f>
        <v>403561.66000000003</v>
      </c>
      <c r="H45" s="111">
        <f>Expenditure!H20</f>
        <v>408961.12</v>
      </c>
      <c r="J45" s="10"/>
      <c r="K45" s="10"/>
      <c r="L45" s="10"/>
      <c r="M45" s="10"/>
    </row>
    <row r="46" spans="1:13" ht="15" x14ac:dyDescent="0.25">
      <c r="B46" s="225" t="str">
        <f>Expenditure!B21</f>
        <v>Premises Staff</v>
      </c>
      <c r="C46" s="111">
        <f>Expenditure!C21</f>
        <v>0</v>
      </c>
      <c r="D46" s="111">
        <f>Expenditure!D21</f>
        <v>143114</v>
      </c>
      <c r="E46" s="111">
        <f>Expenditure!E21</f>
        <v>138262</v>
      </c>
      <c r="F46" s="111">
        <f>Expenditure!F21</f>
        <v>139731</v>
      </c>
      <c r="G46" s="111">
        <f>Expenditure!G21</f>
        <v>141873.69</v>
      </c>
      <c r="H46" s="111">
        <f>Expenditure!H21</f>
        <v>143292.42689999999</v>
      </c>
      <c r="J46" s="10"/>
      <c r="K46" s="10"/>
      <c r="L46" s="10"/>
      <c r="M46" s="10"/>
    </row>
    <row r="47" spans="1:13" ht="15" x14ac:dyDescent="0.25">
      <c r="B47" s="225" t="str">
        <f>Expenditure!B22</f>
        <v>FSM Staff</v>
      </c>
      <c r="C47" s="111">
        <f>Expenditure!C22</f>
        <v>0</v>
      </c>
      <c r="D47" s="111">
        <f>Expenditure!D22</f>
        <v>14000</v>
      </c>
      <c r="E47" s="111">
        <f>Expenditure!E22</f>
        <v>14000</v>
      </c>
      <c r="F47" s="111">
        <f>Expenditure!F22</f>
        <v>14000</v>
      </c>
      <c r="G47" s="111">
        <f>Expenditure!G22</f>
        <v>14000</v>
      </c>
      <c r="H47" s="111">
        <f>Expenditure!H22</f>
        <v>14000</v>
      </c>
      <c r="J47" s="10"/>
      <c r="K47" s="10"/>
      <c r="L47" s="10"/>
      <c r="M47" s="10"/>
    </row>
    <row r="48" spans="1:13" ht="15" x14ac:dyDescent="0.25">
      <c r="B48" s="225" t="str">
        <f>Expenditure!B23</f>
        <v>Midday Supervision</v>
      </c>
      <c r="C48" s="111">
        <f>Expenditure!C23</f>
        <v>0</v>
      </c>
      <c r="D48" s="111">
        <f>Expenditure!D23</f>
        <v>4100</v>
      </c>
      <c r="E48" s="111">
        <f>Expenditure!E23</f>
        <v>4100</v>
      </c>
      <c r="F48" s="111">
        <f>Expenditure!F23</f>
        <v>4100</v>
      </c>
      <c r="G48" s="111">
        <f>Expenditure!G23</f>
        <v>4100</v>
      </c>
      <c r="H48" s="111">
        <f>Expenditure!H23</f>
        <v>4100</v>
      </c>
      <c r="J48" s="10"/>
      <c r="K48" s="10"/>
      <c r="L48" s="10"/>
      <c r="M48" s="10"/>
    </row>
    <row r="49" spans="2:13" ht="15" x14ac:dyDescent="0.25">
      <c r="B49" s="356" t="str">
        <f>Expenditure!B24</f>
        <v>Cover Supervisors</v>
      </c>
      <c r="C49" s="298">
        <f>Expenditure!C24</f>
        <v>0</v>
      </c>
      <c r="D49" s="298">
        <f>Expenditure!D24</f>
        <v>33142</v>
      </c>
      <c r="E49" s="298">
        <f>Expenditure!E24</f>
        <v>33348</v>
      </c>
      <c r="F49" s="298">
        <f>Expenditure!F24</f>
        <v>33681.480000000003</v>
      </c>
      <c r="G49" s="298">
        <f>Expenditure!G24</f>
        <v>34018.294800000003</v>
      </c>
      <c r="H49" s="298">
        <f>Expenditure!H24</f>
        <v>34358.477748000005</v>
      </c>
      <c r="J49" s="10"/>
      <c r="K49" s="10"/>
      <c r="L49" s="10"/>
      <c r="M49" s="10"/>
    </row>
    <row r="50" spans="2:13" ht="15" x14ac:dyDescent="0.25">
      <c r="B50" s="356" t="str">
        <f>Expenditure!B25</f>
        <v>Student Services</v>
      </c>
      <c r="C50" s="298">
        <f>Expenditure!C25</f>
        <v>0</v>
      </c>
      <c r="D50" s="298">
        <f>Expenditure!D25</f>
        <v>34671</v>
      </c>
      <c r="E50" s="298">
        <f>Expenditure!E25</f>
        <v>34885</v>
      </c>
      <c r="F50" s="298">
        <f>Expenditure!F25</f>
        <v>35233.85</v>
      </c>
      <c r="G50" s="298">
        <f>Expenditure!G25</f>
        <v>35586.188499999997</v>
      </c>
      <c r="H50" s="298">
        <f>Expenditure!H25</f>
        <v>35942.050384999995</v>
      </c>
      <c r="J50" s="10"/>
      <c r="K50" s="10"/>
      <c r="L50" s="10"/>
      <c r="M50" s="10"/>
    </row>
    <row r="51" spans="2:13" ht="15" x14ac:dyDescent="0.25">
      <c r="B51" s="356" t="str">
        <f>Expenditure!B26</f>
        <v>Other Employee Expenses</v>
      </c>
      <c r="C51" s="298">
        <f>Expenditure!C26</f>
        <v>0</v>
      </c>
      <c r="D51" s="298">
        <f>Expenditure!D26</f>
        <v>168076</v>
      </c>
      <c r="E51" s="298">
        <f>Expenditure!E26</f>
        <v>4000</v>
      </c>
      <c r="F51" s="298">
        <f>Expenditure!F26</f>
        <v>4000</v>
      </c>
      <c r="G51" s="298">
        <f>Expenditure!G26</f>
        <v>4000</v>
      </c>
      <c r="H51" s="298">
        <f>Expenditure!H26</f>
        <v>4000</v>
      </c>
      <c r="J51" s="10"/>
      <c r="K51" s="10"/>
      <c r="L51" s="10"/>
      <c r="M51" s="10"/>
    </row>
    <row r="52" spans="2:13" ht="15" x14ac:dyDescent="0.25">
      <c r="B52" s="356" t="str">
        <f>Expenditure!B27</f>
        <v>Staff Training</v>
      </c>
      <c r="C52" s="298">
        <f>Expenditure!C27</f>
        <v>0</v>
      </c>
      <c r="D52" s="298">
        <f>Expenditure!D27</f>
        <v>10000</v>
      </c>
      <c r="E52" s="298">
        <f>Expenditure!E27</f>
        <v>10000</v>
      </c>
      <c r="F52" s="298">
        <f>Expenditure!F27</f>
        <v>10000</v>
      </c>
      <c r="G52" s="298">
        <f>Expenditure!G27</f>
        <v>10000</v>
      </c>
      <c r="H52" s="298">
        <f>Expenditure!H27</f>
        <v>10000</v>
      </c>
      <c r="J52" s="10"/>
      <c r="K52" s="10"/>
      <c r="L52" s="10"/>
      <c r="M52" s="10"/>
    </row>
    <row r="53" spans="2:13" thickBot="1" x14ac:dyDescent="0.3">
      <c r="B53" s="357" t="str">
        <f>Expenditure!B28</f>
        <v>Pastoral Staff</v>
      </c>
      <c r="C53" s="113">
        <f>Expenditure!C28</f>
        <v>0</v>
      </c>
      <c r="D53" s="113">
        <f>Expenditure!D28</f>
        <v>343767</v>
      </c>
      <c r="E53" s="113">
        <f>Expenditure!E28</f>
        <v>369313</v>
      </c>
      <c r="F53" s="113">
        <f>Expenditure!F28</f>
        <v>373750</v>
      </c>
      <c r="G53" s="113">
        <f>Expenditure!G28</f>
        <v>381479.02</v>
      </c>
      <c r="H53" s="113">
        <f>Expenditure!H28</f>
        <v>384292.88</v>
      </c>
      <c r="J53" s="10"/>
      <c r="K53" s="10"/>
      <c r="L53" s="10"/>
      <c r="M53" s="10"/>
    </row>
    <row r="54" spans="2:13" ht="15" x14ac:dyDescent="0.25">
      <c r="B54" s="358" t="str">
        <f>Expenditure!B29</f>
        <v>MAINTENANCE OF PREMISES</v>
      </c>
      <c r="C54" s="120" t="s">
        <v>15</v>
      </c>
      <c r="D54" s="120" t="s">
        <v>15</v>
      </c>
      <c r="E54" s="120" t="s">
        <v>15</v>
      </c>
      <c r="F54" s="120" t="s">
        <v>15</v>
      </c>
      <c r="G54" s="120" t="s">
        <v>15</v>
      </c>
      <c r="H54" s="120" t="s">
        <v>15</v>
      </c>
      <c r="J54" s="10"/>
      <c r="K54" s="10"/>
      <c r="L54" s="10"/>
      <c r="M54" s="10"/>
    </row>
    <row r="55" spans="2:13" ht="15" x14ac:dyDescent="0.25">
      <c r="B55" s="225" t="str">
        <f>Expenditure!B30</f>
        <v>Structural Maintenance Plan</v>
      </c>
      <c r="C55" s="240">
        <f>Expenditure!C30</f>
        <v>0</v>
      </c>
      <c r="D55" s="240">
        <f>Expenditure!D30</f>
        <v>0</v>
      </c>
      <c r="E55" s="240">
        <f>Expenditure!E30</f>
        <v>0</v>
      </c>
      <c r="F55" s="240">
        <f>Expenditure!F30</f>
        <v>0</v>
      </c>
      <c r="G55" s="240">
        <f>Expenditure!G30</f>
        <v>0</v>
      </c>
      <c r="H55" s="240">
        <f>Expenditure!H30</f>
        <v>0</v>
      </c>
      <c r="J55" s="10"/>
      <c r="K55" s="10"/>
      <c r="L55" s="10"/>
      <c r="M55" s="10"/>
    </row>
    <row r="56" spans="2:13" ht="15" x14ac:dyDescent="0.25">
      <c r="B56" s="225" t="str">
        <f>Expenditure!B31</f>
        <v>Buildings - Upkeep</v>
      </c>
      <c r="C56" s="240">
        <f>Expenditure!C31</f>
        <v>0</v>
      </c>
      <c r="D56" s="240">
        <f>Expenditure!D31</f>
        <v>37000</v>
      </c>
      <c r="E56" s="240">
        <f>Expenditure!E31</f>
        <v>37000</v>
      </c>
      <c r="F56" s="240">
        <f>Expenditure!F31</f>
        <v>37000</v>
      </c>
      <c r="G56" s="240">
        <f>Expenditure!G31</f>
        <v>37000</v>
      </c>
      <c r="H56" s="240">
        <f>Expenditure!H31</f>
        <v>37000</v>
      </c>
      <c r="J56" s="10"/>
      <c r="K56" s="10"/>
      <c r="L56" s="10"/>
      <c r="M56" s="10"/>
    </row>
    <row r="57" spans="2:13" ht="15" x14ac:dyDescent="0.25">
      <c r="B57" s="225" t="str">
        <f>Expenditure!B32</f>
        <v>Grounds - Upkeep</v>
      </c>
      <c r="C57" s="240">
        <f>Expenditure!C32</f>
        <v>0</v>
      </c>
      <c r="D57" s="240">
        <f>Expenditure!D32</f>
        <v>15300</v>
      </c>
      <c r="E57" s="240">
        <f>Expenditure!E32</f>
        <v>15759</v>
      </c>
      <c r="F57" s="240">
        <f>Expenditure!F32</f>
        <v>16231.77</v>
      </c>
      <c r="G57" s="240">
        <f>Expenditure!G32</f>
        <v>16718.723099999999</v>
      </c>
      <c r="H57" s="240">
        <f>Expenditure!H32</f>
        <v>17220.284792999999</v>
      </c>
      <c r="J57" s="10"/>
      <c r="K57" s="10"/>
      <c r="L57" s="10"/>
      <c r="M57" s="10"/>
    </row>
    <row r="58" spans="2:13" ht="15" x14ac:dyDescent="0.25">
      <c r="B58" s="356" t="str">
        <f>Expenditure!B33</f>
        <v>Revenue Contribution to Capital Projects</v>
      </c>
      <c r="C58" s="299">
        <f>Expenditure!C33</f>
        <v>0</v>
      </c>
      <c r="D58" s="299">
        <f>Expenditure!D33</f>
        <v>0</v>
      </c>
      <c r="E58" s="299">
        <f>Expenditure!E33</f>
        <v>0</v>
      </c>
      <c r="F58" s="299">
        <f>Expenditure!F33</f>
        <v>0</v>
      </c>
      <c r="G58" s="299">
        <f>Expenditure!G33</f>
        <v>0</v>
      </c>
      <c r="H58" s="299">
        <f>Expenditure!H33</f>
        <v>0</v>
      </c>
      <c r="J58" s="10"/>
      <c r="K58" s="10"/>
      <c r="L58" s="10"/>
      <c r="M58" s="10"/>
    </row>
    <row r="59" spans="2:13" ht="15" x14ac:dyDescent="0.25">
      <c r="B59" s="356" t="str">
        <f>Expenditure!B34</f>
        <v>Astro Turf Pitch</v>
      </c>
      <c r="C59" s="119">
        <f>Expenditure!C34</f>
        <v>0</v>
      </c>
      <c r="D59" s="119">
        <f>Expenditure!D34</f>
        <v>35000</v>
      </c>
      <c r="E59" s="119">
        <f>Expenditure!E34</f>
        <v>35000</v>
      </c>
      <c r="F59" s="119">
        <f>Expenditure!F34</f>
        <v>35000</v>
      </c>
      <c r="G59" s="119">
        <f>Expenditure!G34</f>
        <v>35000</v>
      </c>
      <c r="H59" s="119">
        <f>Expenditure!H34</f>
        <v>35000</v>
      </c>
      <c r="J59" s="10"/>
      <c r="K59" s="10"/>
      <c r="L59" s="10"/>
      <c r="M59" s="10"/>
    </row>
    <row r="60" spans="2:13" ht="15" x14ac:dyDescent="0.25">
      <c r="B60" s="356" t="str">
        <f>Expenditure!B35</f>
        <v>Swimming Pool</v>
      </c>
      <c r="C60" s="240">
        <f>Expenditure!C35</f>
        <v>0</v>
      </c>
      <c r="D60" s="240">
        <f>Expenditure!D35</f>
        <v>7500</v>
      </c>
      <c r="E60" s="240">
        <f>Expenditure!E35</f>
        <v>7500</v>
      </c>
      <c r="F60" s="240">
        <f>Expenditure!F35</f>
        <v>7500</v>
      </c>
      <c r="G60" s="240">
        <f>Expenditure!G35</f>
        <v>7500</v>
      </c>
      <c r="H60" s="240">
        <f>Expenditure!H35</f>
        <v>7500</v>
      </c>
      <c r="J60" s="10"/>
      <c r="K60" s="10"/>
      <c r="L60" s="10"/>
      <c r="M60" s="10"/>
    </row>
    <row r="61" spans="2:13" thickBot="1" x14ac:dyDescent="0.3">
      <c r="B61" s="357" t="str">
        <f>Expenditure!B36</f>
        <v>Sports Hall</v>
      </c>
      <c r="C61" s="121">
        <f>Expenditure!C36</f>
        <v>0</v>
      </c>
      <c r="D61" s="121">
        <f>Expenditure!D36</f>
        <v>13000</v>
      </c>
      <c r="E61" s="248">
        <f>Expenditure!E36</f>
        <v>13000</v>
      </c>
      <c r="F61" s="248">
        <f>Expenditure!F36</f>
        <v>13000</v>
      </c>
      <c r="G61" s="248">
        <f>Expenditure!G36</f>
        <v>13000</v>
      </c>
      <c r="H61" s="248">
        <f>Expenditure!H36</f>
        <v>13000</v>
      </c>
      <c r="J61" s="10"/>
      <c r="K61" s="10"/>
      <c r="L61" s="10"/>
      <c r="M61" s="10"/>
    </row>
    <row r="62" spans="2:13" ht="15" x14ac:dyDescent="0.25">
      <c r="B62" s="358" t="str">
        <f>Expenditure!B37</f>
        <v>OTHER OCCUPANCY COSTS</v>
      </c>
      <c r="C62" s="122"/>
      <c r="D62" s="122"/>
      <c r="E62" s="110"/>
      <c r="F62" s="110"/>
      <c r="G62" s="110"/>
      <c r="H62" s="110"/>
      <c r="J62" s="10"/>
      <c r="K62" s="10"/>
      <c r="L62" s="10"/>
      <c r="M62" s="10"/>
    </row>
    <row r="63" spans="2:13" ht="15" x14ac:dyDescent="0.25">
      <c r="B63" s="225" t="str">
        <f>Expenditure!B38</f>
        <v>Cleaning</v>
      </c>
      <c r="C63" s="119">
        <f>Expenditure!C38</f>
        <v>0</v>
      </c>
      <c r="D63" s="119">
        <f>Expenditure!D38</f>
        <v>125000</v>
      </c>
      <c r="E63" s="119">
        <f>Expenditure!E38</f>
        <v>125000</v>
      </c>
      <c r="F63" s="119">
        <f>Expenditure!F38</f>
        <v>125000</v>
      </c>
      <c r="G63" s="119">
        <f>Expenditure!G38</f>
        <v>125000</v>
      </c>
      <c r="H63" s="119">
        <f>Expenditure!H38</f>
        <v>125000</v>
      </c>
      <c r="J63" s="10"/>
      <c r="K63" s="10"/>
      <c r="L63" s="10"/>
      <c r="M63" s="10"/>
    </row>
    <row r="64" spans="2:13" ht="15" x14ac:dyDescent="0.25">
      <c r="B64" s="225" t="str">
        <f>Expenditure!B39</f>
        <v>Fuel</v>
      </c>
      <c r="C64" s="119">
        <f>Expenditure!C39</f>
        <v>0</v>
      </c>
      <c r="D64" s="119">
        <f>Expenditure!D39</f>
        <v>135000</v>
      </c>
      <c r="E64" s="119">
        <f>Expenditure!E39</f>
        <v>135000</v>
      </c>
      <c r="F64" s="119">
        <f>Expenditure!F39</f>
        <v>135000</v>
      </c>
      <c r="G64" s="119">
        <f>Expenditure!G39</f>
        <v>135000</v>
      </c>
      <c r="H64" s="119">
        <f>Expenditure!H39</f>
        <v>135000</v>
      </c>
      <c r="J64" s="10"/>
      <c r="K64" s="10"/>
      <c r="L64" s="10"/>
      <c r="M64" s="10"/>
    </row>
    <row r="65" spans="2:13" ht="15" x14ac:dyDescent="0.25">
      <c r="B65" s="225" t="str">
        <f>Expenditure!B40</f>
        <v>Water</v>
      </c>
      <c r="C65" s="119">
        <f>Expenditure!C40</f>
        <v>0</v>
      </c>
      <c r="D65" s="119">
        <f>Expenditure!D40</f>
        <v>38000</v>
      </c>
      <c r="E65" s="119">
        <f>Expenditure!E40</f>
        <v>38000</v>
      </c>
      <c r="F65" s="119">
        <f>Expenditure!F40</f>
        <v>38000</v>
      </c>
      <c r="G65" s="119">
        <f>Expenditure!G40</f>
        <v>38000</v>
      </c>
      <c r="H65" s="119">
        <f>Expenditure!H40</f>
        <v>38000</v>
      </c>
      <c r="J65" s="10"/>
      <c r="K65" s="10"/>
      <c r="L65" s="10"/>
      <c r="M65" s="10"/>
    </row>
    <row r="66" spans="2:13" ht="15" x14ac:dyDescent="0.25">
      <c r="B66" s="225" t="str">
        <f>Expenditure!B41</f>
        <v>Rent and Rates</v>
      </c>
      <c r="C66" s="119">
        <f>Expenditure!C41</f>
        <v>0</v>
      </c>
      <c r="D66" s="119">
        <f>Expenditure!D41</f>
        <v>35535</v>
      </c>
      <c r="E66" s="119">
        <f>Expenditure!E41</f>
        <v>35535</v>
      </c>
      <c r="F66" s="119">
        <f>Expenditure!F41</f>
        <v>35535</v>
      </c>
      <c r="G66" s="119">
        <f>Expenditure!G41</f>
        <v>35535</v>
      </c>
      <c r="H66" s="119">
        <f>Expenditure!H41</f>
        <v>35535</v>
      </c>
      <c r="J66" s="10"/>
      <c r="K66" s="10"/>
      <c r="L66" s="10"/>
      <c r="M66" s="10"/>
    </row>
    <row r="67" spans="2:13" ht="15" x14ac:dyDescent="0.25">
      <c r="B67" s="356" t="str">
        <f>Expenditure!B42</f>
        <v>Insurance</v>
      </c>
      <c r="C67" s="119">
        <f>Expenditure!C42</f>
        <v>0</v>
      </c>
      <c r="D67" s="119">
        <f>Expenditure!D42</f>
        <v>35000</v>
      </c>
      <c r="E67" s="119">
        <f>Expenditure!E42</f>
        <v>35000</v>
      </c>
      <c r="F67" s="119">
        <f>Expenditure!F42</f>
        <v>35000</v>
      </c>
      <c r="G67" s="119">
        <f>Expenditure!G42</f>
        <v>35000</v>
      </c>
      <c r="H67" s="119">
        <f>Expenditure!H42</f>
        <v>35000</v>
      </c>
      <c r="J67" s="10"/>
      <c r="K67" s="10"/>
      <c r="L67" s="10"/>
      <c r="M67" s="10"/>
    </row>
    <row r="68" spans="2:13" ht="15" x14ac:dyDescent="0.25">
      <c r="B68" s="356" t="str">
        <f>Expenditure!B43</f>
        <v>Pest Control</v>
      </c>
      <c r="C68" s="240">
        <f>Expenditure!C43</f>
        <v>0</v>
      </c>
      <c r="D68" s="240">
        <f>Expenditure!D43</f>
        <v>0</v>
      </c>
      <c r="E68" s="240">
        <f>Expenditure!E43</f>
        <v>0</v>
      </c>
      <c r="F68" s="240">
        <f>Expenditure!F43</f>
        <v>0</v>
      </c>
      <c r="G68" s="240">
        <f>Expenditure!G43</f>
        <v>0</v>
      </c>
      <c r="H68" s="240">
        <f>Expenditure!H43</f>
        <v>0</v>
      </c>
      <c r="J68" s="10"/>
      <c r="K68" s="10"/>
      <c r="L68" s="10"/>
      <c r="M68" s="10"/>
    </row>
    <row r="69" spans="2:13" thickBot="1" x14ac:dyDescent="0.3">
      <c r="B69" s="357" t="str">
        <f>Expenditure!B44</f>
        <v>Salix Repayment</v>
      </c>
      <c r="C69" s="240">
        <f>Expenditure!C44</f>
        <v>0</v>
      </c>
      <c r="D69" s="240">
        <f>Expenditure!D44</f>
        <v>18566</v>
      </c>
      <c r="E69" s="240">
        <f>Expenditure!E44</f>
        <v>18566</v>
      </c>
      <c r="F69" s="240">
        <f>Expenditure!F44</f>
        <v>18566</v>
      </c>
      <c r="G69" s="240">
        <f>Expenditure!G44</f>
        <v>18566</v>
      </c>
      <c r="H69" s="240">
        <f>Expenditure!H44</f>
        <v>18566</v>
      </c>
      <c r="J69" s="10"/>
      <c r="K69" s="10"/>
      <c r="L69" s="10"/>
      <c r="M69" s="10"/>
    </row>
    <row r="70" spans="2:13" ht="15" x14ac:dyDescent="0.25">
      <c r="B70" s="359" t="str">
        <f>Expenditure!B45</f>
        <v>EDUCATIONAL SUPPLIES &amp; SERVICES</v>
      </c>
      <c r="C70" s="110"/>
      <c r="D70" s="110"/>
      <c r="E70" s="110"/>
      <c r="F70" s="110"/>
      <c r="G70" s="110"/>
      <c r="H70" s="110"/>
      <c r="J70" s="10"/>
      <c r="K70" s="10"/>
      <c r="L70" s="10"/>
      <c r="M70" s="10"/>
    </row>
    <row r="71" spans="2:13" ht="15" x14ac:dyDescent="0.25">
      <c r="B71" s="285" t="str">
        <f>Expenditure!B46</f>
        <v>Curriculum</v>
      </c>
      <c r="C71" s="119">
        <f>Expenditure!C46</f>
        <v>0</v>
      </c>
      <c r="D71" s="119">
        <f>Expenditure!D46</f>
        <v>254161</v>
      </c>
      <c r="E71" s="119">
        <f>Expenditure!E46</f>
        <v>271161</v>
      </c>
      <c r="F71" s="119">
        <f>Expenditure!F46</f>
        <v>271161</v>
      </c>
      <c r="G71" s="119">
        <f>Expenditure!G46</f>
        <v>271161</v>
      </c>
      <c r="H71" s="119">
        <f>Expenditure!H46</f>
        <v>271161</v>
      </c>
      <c r="J71" s="10"/>
      <c r="K71" s="10"/>
      <c r="L71" s="10"/>
      <c r="M71" s="10"/>
    </row>
    <row r="72" spans="2:13" ht="15" x14ac:dyDescent="0.25">
      <c r="B72" s="225" t="str">
        <f>Expenditure!B47</f>
        <v>ITResources</v>
      </c>
      <c r="C72" s="119">
        <f>Expenditure!C47</f>
        <v>0</v>
      </c>
      <c r="D72" s="119">
        <f>Expenditure!D47</f>
        <v>0</v>
      </c>
      <c r="E72" s="119">
        <f>Expenditure!E47</f>
        <v>0</v>
      </c>
      <c r="F72" s="119">
        <f>Expenditure!F47</f>
        <v>0</v>
      </c>
      <c r="G72" s="119">
        <f>Expenditure!G47</f>
        <v>0</v>
      </c>
      <c r="H72" s="119">
        <f>Expenditure!H47</f>
        <v>0</v>
      </c>
      <c r="J72" s="10"/>
      <c r="K72" s="10"/>
      <c r="L72" s="10"/>
      <c r="M72" s="10"/>
    </row>
    <row r="73" spans="2:13" ht="15" x14ac:dyDescent="0.25">
      <c r="B73" s="225" t="str">
        <f>Expenditure!B48</f>
        <v>Play Equipment</v>
      </c>
      <c r="C73" s="119">
        <f>Expenditure!C48</f>
        <v>0</v>
      </c>
      <c r="D73" s="119">
        <f>Expenditure!D48</f>
        <v>0</v>
      </c>
      <c r="E73" s="119">
        <f>Expenditure!E48</f>
        <v>0</v>
      </c>
      <c r="F73" s="119">
        <f>Expenditure!F48</f>
        <v>0</v>
      </c>
      <c r="G73" s="119">
        <f>Expenditure!G48</f>
        <v>0</v>
      </c>
      <c r="H73" s="119">
        <f>Expenditure!H48</f>
        <v>0</v>
      </c>
      <c r="J73" s="10"/>
      <c r="K73" s="10"/>
      <c r="L73" s="10"/>
      <c r="M73" s="10"/>
    </row>
    <row r="74" spans="2:13" ht="15" x14ac:dyDescent="0.25">
      <c r="B74" s="225" t="str">
        <f>Expenditure!B49</f>
        <v>Furniture &amp; Equipment</v>
      </c>
      <c r="C74" s="119">
        <f>Expenditure!C49</f>
        <v>0</v>
      </c>
      <c r="D74" s="119">
        <f>Expenditure!D49</f>
        <v>1000</v>
      </c>
      <c r="E74" s="119">
        <f>Expenditure!E49</f>
        <v>1000</v>
      </c>
      <c r="F74" s="119">
        <f>Expenditure!F49</f>
        <v>1000</v>
      </c>
      <c r="G74" s="119">
        <f>Expenditure!G49</f>
        <v>1000</v>
      </c>
      <c r="H74" s="119">
        <f>Expenditure!H49</f>
        <v>1000</v>
      </c>
      <c r="J74" s="10"/>
      <c r="K74" s="10"/>
      <c r="L74" s="10"/>
      <c r="M74" s="10"/>
    </row>
    <row r="75" spans="2:13" ht="15" x14ac:dyDescent="0.25">
      <c r="B75" s="225" t="str">
        <f>Expenditure!B50</f>
        <v>Pupil Premium</v>
      </c>
      <c r="C75" s="119">
        <f>Expenditure!C50</f>
        <v>0</v>
      </c>
      <c r="D75" s="119">
        <f>Expenditure!D50</f>
        <v>14000</v>
      </c>
      <c r="E75" s="119">
        <f>Expenditure!E50</f>
        <v>627.25</v>
      </c>
      <c r="F75" s="119">
        <f>Expenditure!F50</f>
        <v>4719.4725000000035</v>
      </c>
      <c r="G75" s="119">
        <f>Expenditure!G50</f>
        <v>9731.5172249999887</v>
      </c>
      <c r="H75" s="119">
        <f>Expenditure!H50</f>
        <v>17533.232397249987</v>
      </c>
      <c r="J75" s="10"/>
      <c r="K75" s="10"/>
      <c r="L75" s="10"/>
      <c r="M75" s="10"/>
    </row>
    <row r="76" spans="2:13" ht="15" x14ac:dyDescent="0.25">
      <c r="B76" s="225" t="str">
        <f>Expenditure!B51</f>
        <v>Pupil Premium Staffing</v>
      </c>
      <c r="C76" s="119">
        <f>Expenditure!C51</f>
        <v>0</v>
      </c>
      <c r="D76" s="119">
        <f>Expenditure!D51</f>
        <v>150275</v>
      </c>
      <c r="E76" s="119">
        <f>Expenditure!E51</f>
        <v>151777.75</v>
      </c>
      <c r="F76" s="119">
        <f>Expenditure!F51</f>
        <v>153295.5275</v>
      </c>
      <c r="G76" s="119">
        <f>Expenditure!G51</f>
        <v>154828.48277500001</v>
      </c>
      <c r="H76" s="119">
        <f>Expenditure!H51</f>
        <v>156376.76760275001</v>
      </c>
      <c r="J76" s="10"/>
      <c r="K76" s="10"/>
      <c r="L76" s="10"/>
      <c r="M76" s="10"/>
    </row>
    <row r="77" spans="2:13" ht="15" x14ac:dyDescent="0.25">
      <c r="B77" s="225" t="str">
        <f>Expenditure!B52</f>
        <v>Marketing - Headteacher</v>
      </c>
      <c r="C77" s="119">
        <f>Expenditure!C52</f>
        <v>0</v>
      </c>
      <c r="D77" s="119">
        <f>Expenditure!D52</f>
        <v>2000</v>
      </c>
      <c r="E77" s="119">
        <f>Expenditure!E52</f>
        <v>2000</v>
      </c>
      <c r="F77" s="119">
        <f>Expenditure!F52</f>
        <v>2000</v>
      </c>
      <c r="G77" s="119">
        <f>Expenditure!G52</f>
        <v>2000</v>
      </c>
      <c r="H77" s="119">
        <f>Expenditure!H52</f>
        <v>2000</v>
      </c>
      <c r="J77" s="10"/>
      <c r="K77" s="10"/>
      <c r="L77" s="10"/>
      <c r="M77" s="10"/>
    </row>
    <row r="78" spans="2:13" ht="15" x14ac:dyDescent="0.25">
      <c r="B78" s="225" t="str">
        <f>Expenditure!B53</f>
        <v>School Improvement</v>
      </c>
      <c r="C78" s="119">
        <f>Expenditure!C53</f>
        <v>0</v>
      </c>
      <c r="D78" s="119">
        <f>Expenditure!D53</f>
        <v>12000</v>
      </c>
      <c r="E78" s="119">
        <f>Expenditure!E53</f>
        <v>12000</v>
      </c>
      <c r="F78" s="119">
        <f>Expenditure!F53</f>
        <v>12000</v>
      </c>
      <c r="G78" s="119">
        <f>Expenditure!G53</f>
        <v>12000</v>
      </c>
      <c r="H78" s="119">
        <f>Expenditure!H53</f>
        <v>12000</v>
      </c>
      <c r="J78" s="10"/>
      <c r="K78" s="10"/>
      <c r="L78" s="10"/>
      <c r="M78" s="10"/>
    </row>
    <row r="79" spans="2:13" ht="15" x14ac:dyDescent="0.25">
      <c r="B79" s="225" t="str">
        <f>Expenditure!B54</f>
        <v>Buildings Improvements</v>
      </c>
      <c r="C79" s="119">
        <f>Expenditure!C54</f>
        <v>0</v>
      </c>
      <c r="D79" s="119">
        <f>Expenditure!D54</f>
        <v>0</v>
      </c>
      <c r="E79" s="119">
        <f>Expenditure!E54</f>
        <v>0</v>
      </c>
      <c r="F79" s="119">
        <f>Expenditure!F54</f>
        <v>0</v>
      </c>
      <c r="G79" s="119">
        <f>Expenditure!G54</f>
        <v>0</v>
      </c>
      <c r="H79" s="119">
        <f>Expenditure!H54</f>
        <v>0</v>
      </c>
      <c r="J79" s="10"/>
      <c r="K79" s="10"/>
      <c r="L79" s="10"/>
      <c r="M79" s="10"/>
    </row>
    <row r="80" spans="2:13" ht="15" x14ac:dyDescent="0.25">
      <c r="B80" s="225" t="str">
        <f>Expenditure!B55</f>
        <v>Other please specify</v>
      </c>
      <c r="C80" s="119">
        <f>Expenditure!C55</f>
        <v>0</v>
      </c>
      <c r="D80" s="119">
        <f>Expenditure!D55</f>
        <v>0</v>
      </c>
      <c r="E80" s="119">
        <f>Expenditure!E55</f>
        <v>0</v>
      </c>
      <c r="F80" s="119">
        <f>Expenditure!F55</f>
        <v>0</v>
      </c>
      <c r="G80" s="119">
        <f>Expenditure!G55</f>
        <v>0</v>
      </c>
      <c r="H80" s="119">
        <f>Expenditure!H55</f>
        <v>0</v>
      </c>
      <c r="J80" s="10"/>
      <c r="K80" s="10"/>
      <c r="L80" s="10"/>
      <c r="M80" s="10"/>
    </row>
    <row r="81" spans="2:13" ht="15" x14ac:dyDescent="0.25">
      <c r="B81" s="225" t="str">
        <f>Expenditure!B56</f>
        <v>Other please specify</v>
      </c>
      <c r="C81" s="119">
        <f>Expenditure!C56</f>
        <v>0</v>
      </c>
      <c r="D81" s="119">
        <f>Expenditure!D56</f>
        <v>0</v>
      </c>
      <c r="E81" s="119">
        <f>Expenditure!E56</f>
        <v>0</v>
      </c>
      <c r="F81" s="119">
        <f>Expenditure!F56</f>
        <v>0</v>
      </c>
      <c r="G81" s="119">
        <f>Expenditure!G56</f>
        <v>0</v>
      </c>
      <c r="H81" s="119">
        <f>Expenditure!H56</f>
        <v>0</v>
      </c>
      <c r="J81" s="10"/>
      <c r="K81" s="10"/>
      <c r="L81" s="10"/>
      <c r="M81" s="10"/>
    </row>
    <row r="82" spans="2:13" thickBot="1" x14ac:dyDescent="0.3">
      <c r="B82" s="357" t="str">
        <f>Expenditure!B57</f>
        <v>Other please specify</v>
      </c>
      <c r="C82" s="119">
        <f>Expenditure!C57</f>
        <v>0</v>
      </c>
      <c r="D82" s="119">
        <f>Expenditure!D57</f>
        <v>0</v>
      </c>
      <c r="E82" s="119">
        <f>Expenditure!E57</f>
        <v>0</v>
      </c>
      <c r="F82" s="119">
        <f>Expenditure!F57</f>
        <v>0</v>
      </c>
      <c r="G82" s="119">
        <f>Expenditure!G57</f>
        <v>0</v>
      </c>
      <c r="H82" s="119">
        <f>Expenditure!H57</f>
        <v>0</v>
      </c>
      <c r="J82" s="10"/>
      <c r="K82" s="10"/>
      <c r="L82" s="10"/>
      <c r="M82" s="10"/>
    </row>
    <row r="83" spans="2:13" ht="15" x14ac:dyDescent="0.25">
      <c r="B83" s="359" t="str">
        <f>Expenditure!B58</f>
        <v>OTHER EXPENSES</v>
      </c>
      <c r="C83" s="120" t="s">
        <v>15</v>
      </c>
      <c r="D83" s="120" t="s">
        <v>15</v>
      </c>
      <c r="E83" s="120" t="s">
        <v>15</v>
      </c>
      <c r="F83" s="120" t="s">
        <v>15</v>
      </c>
      <c r="G83" s="120" t="s">
        <v>15</v>
      </c>
      <c r="H83" s="120" t="s">
        <v>15</v>
      </c>
      <c r="J83" s="10"/>
      <c r="K83" s="10"/>
      <c r="L83" s="10"/>
      <c r="M83" s="10"/>
    </row>
    <row r="84" spans="2:13" ht="15" x14ac:dyDescent="0.25">
      <c r="B84" s="285" t="str">
        <f>Expenditure!B59</f>
        <v>Telephones</v>
      </c>
      <c r="C84" s="119">
        <f>Expenditure!C59</f>
        <v>0</v>
      </c>
      <c r="D84" s="119">
        <f>Expenditure!D59</f>
        <v>12500</v>
      </c>
      <c r="E84" s="119">
        <f>Expenditure!E59</f>
        <v>12500</v>
      </c>
      <c r="F84" s="119">
        <f>Expenditure!F59</f>
        <v>12500</v>
      </c>
      <c r="G84" s="119">
        <f>Expenditure!G59</f>
        <v>12500</v>
      </c>
      <c r="H84" s="119">
        <f>Expenditure!H59</f>
        <v>12500</v>
      </c>
      <c r="J84" s="10"/>
      <c r="K84" s="10"/>
      <c r="L84" s="10"/>
      <c r="M84" s="10"/>
    </row>
    <row r="85" spans="2:13" ht="15" x14ac:dyDescent="0.25">
      <c r="B85" s="225" t="str">
        <f>Expenditure!B60</f>
        <v>Catering</v>
      </c>
      <c r="C85" s="119">
        <f>Expenditure!C60</f>
        <v>0</v>
      </c>
      <c r="D85" s="119">
        <f>Expenditure!D60</f>
        <v>37000</v>
      </c>
      <c r="E85" s="119">
        <f>Expenditure!E60</f>
        <v>37000</v>
      </c>
      <c r="F85" s="119">
        <f>Expenditure!F60</f>
        <v>37000</v>
      </c>
      <c r="G85" s="119">
        <f>Expenditure!G60</f>
        <v>37000</v>
      </c>
      <c r="H85" s="119">
        <f>Expenditure!H60</f>
        <v>37000</v>
      </c>
      <c r="J85" s="10"/>
      <c r="K85" s="10"/>
      <c r="L85" s="10"/>
      <c r="M85" s="10"/>
    </row>
    <row r="86" spans="2:13" ht="15" x14ac:dyDescent="0.25">
      <c r="B86" s="225" t="str">
        <f>Expenditure!B61</f>
        <v>Professional Fees Exp.</v>
      </c>
      <c r="C86" s="119">
        <f>Expenditure!C61</f>
        <v>0</v>
      </c>
      <c r="D86" s="119">
        <f>Expenditure!D61</f>
        <v>46250</v>
      </c>
      <c r="E86" s="119">
        <f>Expenditure!E61</f>
        <v>46250</v>
      </c>
      <c r="F86" s="119">
        <f>Expenditure!F61</f>
        <v>46250</v>
      </c>
      <c r="G86" s="119">
        <f>Expenditure!G61</f>
        <v>46250</v>
      </c>
      <c r="H86" s="119">
        <f>Expenditure!H61</f>
        <v>46250</v>
      </c>
      <c r="J86" s="10"/>
      <c r="K86" s="10"/>
      <c r="L86" s="10"/>
      <c r="M86" s="10"/>
    </row>
    <row r="87" spans="2:13" ht="15" x14ac:dyDescent="0.25">
      <c r="B87" s="225" t="str">
        <f>Expenditure!B62</f>
        <v>Subscriptions</v>
      </c>
      <c r="C87" s="119">
        <f>Expenditure!C62</f>
        <v>0</v>
      </c>
      <c r="D87" s="119">
        <f>Expenditure!D62</f>
        <v>2500</v>
      </c>
      <c r="E87" s="119">
        <f>Expenditure!E62</f>
        <v>2500</v>
      </c>
      <c r="F87" s="119">
        <f>Expenditure!F62</f>
        <v>2500</v>
      </c>
      <c r="G87" s="119">
        <f>Expenditure!G62</f>
        <v>2500</v>
      </c>
      <c r="H87" s="119">
        <f>Expenditure!H62</f>
        <v>2500</v>
      </c>
      <c r="J87" s="10"/>
      <c r="K87" s="10"/>
      <c r="L87" s="10"/>
      <c r="M87" s="10"/>
    </row>
    <row r="88" spans="2:13" ht="15" x14ac:dyDescent="0.25">
      <c r="B88" s="225" t="str">
        <f>Expenditure!B63</f>
        <v>Hospitality</v>
      </c>
      <c r="C88" s="119">
        <f>Expenditure!C63</f>
        <v>0</v>
      </c>
      <c r="D88" s="119">
        <f>Expenditure!D63</f>
        <v>2200</v>
      </c>
      <c r="E88" s="119">
        <f>Expenditure!E63</f>
        <v>2200</v>
      </c>
      <c r="F88" s="119">
        <f>Expenditure!F63</f>
        <v>2200</v>
      </c>
      <c r="G88" s="119">
        <f>Expenditure!G63</f>
        <v>2200</v>
      </c>
      <c r="H88" s="119">
        <f>Expenditure!H63</f>
        <v>2200</v>
      </c>
      <c r="J88" s="10"/>
      <c r="K88" s="10"/>
      <c r="L88" s="10"/>
      <c r="M88" s="10"/>
    </row>
    <row r="89" spans="2:13" thickBot="1" x14ac:dyDescent="0.3">
      <c r="B89" s="357" t="str">
        <f>Expenditure!B64</f>
        <v>Office Expenses</v>
      </c>
      <c r="C89" s="119">
        <f>Expenditure!C64</f>
        <v>0</v>
      </c>
      <c r="D89" s="119">
        <f>Expenditure!D64</f>
        <v>9000</v>
      </c>
      <c r="E89" s="119">
        <f>Expenditure!E64</f>
        <v>9000</v>
      </c>
      <c r="F89" s="119">
        <f>Expenditure!F64</f>
        <v>9000</v>
      </c>
      <c r="G89" s="119">
        <f>Expenditure!G64</f>
        <v>9000</v>
      </c>
      <c r="H89" s="119">
        <f>Expenditure!H64</f>
        <v>9000</v>
      </c>
      <c r="J89" s="10"/>
      <c r="K89" s="10"/>
      <c r="L89" s="10"/>
      <c r="M89" s="10"/>
    </row>
    <row r="90" spans="2:13" ht="15" x14ac:dyDescent="0.25">
      <c r="B90" s="358" t="str">
        <f>Expenditure!B65</f>
        <v>FURNITURE &amp; EQUIPMENT: not capitalised</v>
      </c>
      <c r="C90" s="110"/>
      <c r="D90" s="110"/>
      <c r="E90" s="110"/>
      <c r="F90" s="110"/>
      <c r="G90" s="110"/>
      <c r="H90" s="110"/>
      <c r="J90" s="10"/>
      <c r="K90" s="10"/>
      <c r="L90" s="10"/>
      <c r="M90" s="10"/>
    </row>
    <row r="91" spans="2:13" ht="15" x14ac:dyDescent="0.25">
      <c r="B91" s="225" t="str">
        <f>Expenditure!B66</f>
        <v>Furniture</v>
      </c>
      <c r="C91" s="111">
        <f>Expenditure!C66</f>
        <v>0</v>
      </c>
      <c r="D91" s="111">
        <f>Expenditure!D66</f>
        <v>0</v>
      </c>
      <c r="E91" s="111">
        <f>Expenditure!E66</f>
        <v>0</v>
      </c>
      <c r="F91" s="111">
        <f>Expenditure!F66</f>
        <v>0</v>
      </c>
      <c r="G91" s="111">
        <f>Expenditure!G66</f>
        <v>0</v>
      </c>
      <c r="H91" s="111">
        <f>Expenditure!H66</f>
        <v>0</v>
      </c>
      <c r="J91" s="10"/>
      <c r="K91" s="10"/>
      <c r="L91" s="10"/>
      <c r="M91" s="10"/>
    </row>
    <row r="92" spans="2:13" ht="15" x14ac:dyDescent="0.25">
      <c r="B92" s="360" t="str">
        <f>Expenditure!B67</f>
        <v>Equipment</v>
      </c>
      <c r="C92" s="298">
        <f>Expenditure!C67</f>
        <v>0</v>
      </c>
      <c r="D92" s="298">
        <f>Expenditure!D67</f>
        <v>0</v>
      </c>
      <c r="E92" s="298">
        <f>Expenditure!E67</f>
        <v>0</v>
      </c>
      <c r="F92" s="298">
        <f>Expenditure!F67</f>
        <v>0</v>
      </c>
      <c r="G92" s="298">
        <f>Expenditure!G67</f>
        <v>0</v>
      </c>
      <c r="H92" s="298">
        <f>Expenditure!H67</f>
        <v>0</v>
      </c>
      <c r="J92" s="10"/>
      <c r="K92" s="10"/>
      <c r="L92" s="10"/>
      <c r="M92" s="10"/>
    </row>
    <row r="93" spans="2:13" thickBot="1" x14ac:dyDescent="0.3">
      <c r="B93" s="228" t="str">
        <f>Expenditure!B68</f>
        <v>Catering Equipment</v>
      </c>
      <c r="C93" s="113">
        <f>Expenditure!C68</f>
        <v>0</v>
      </c>
      <c r="D93" s="113">
        <f>Expenditure!D68</f>
        <v>0</v>
      </c>
      <c r="E93" s="113">
        <f>Expenditure!E68</f>
        <v>0</v>
      </c>
      <c r="F93" s="113">
        <f>Expenditure!F68</f>
        <v>0</v>
      </c>
      <c r="G93" s="113">
        <f>Expenditure!G68</f>
        <v>0</v>
      </c>
      <c r="H93" s="113">
        <f>Expenditure!H68</f>
        <v>0</v>
      </c>
      <c r="J93" s="10"/>
      <c r="K93" s="10"/>
      <c r="L93" s="10"/>
      <c r="M93" s="10"/>
    </row>
    <row r="94" spans="2:13" ht="15" x14ac:dyDescent="0.25">
      <c r="B94" s="358" t="str">
        <f>Expenditure!B69</f>
        <v>TECHNOLOGY COSTS: not capitalised</v>
      </c>
      <c r="C94" s="240"/>
      <c r="D94" s="240"/>
      <c r="E94" s="240"/>
      <c r="F94" s="240"/>
      <c r="G94" s="240"/>
      <c r="H94" s="240"/>
      <c r="J94" s="10"/>
      <c r="K94" s="10"/>
      <c r="L94" s="10"/>
      <c r="M94" s="10"/>
    </row>
    <row r="95" spans="2:13" ht="15" x14ac:dyDescent="0.25">
      <c r="B95" s="225" t="str">
        <f>Expenditure!B70</f>
        <v>IT Services</v>
      </c>
      <c r="C95" s="119">
        <f>Expenditure!C70</f>
        <v>0</v>
      </c>
      <c r="D95" s="119">
        <f>Expenditure!D70</f>
        <v>80000</v>
      </c>
      <c r="E95" s="119">
        <f>Expenditure!E70</f>
        <v>80000</v>
      </c>
      <c r="F95" s="119">
        <f>Expenditure!F70</f>
        <v>80000</v>
      </c>
      <c r="G95" s="119">
        <f>Expenditure!G70</f>
        <v>80000</v>
      </c>
      <c r="H95" s="119">
        <f>Expenditure!H70</f>
        <v>80000</v>
      </c>
      <c r="J95" s="10"/>
      <c r="K95" s="10"/>
      <c r="L95" s="10"/>
      <c r="M95" s="10"/>
    </row>
    <row r="96" spans="2:13" ht="15" x14ac:dyDescent="0.25">
      <c r="B96" s="225" t="str">
        <f>Expenditure!B71</f>
        <v>Reprographics</v>
      </c>
      <c r="C96" s="119">
        <f>Expenditure!C71</f>
        <v>0</v>
      </c>
      <c r="D96" s="119">
        <f>Expenditure!D71</f>
        <v>0</v>
      </c>
      <c r="E96" s="119">
        <f>Expenditure!E71</f>
        <v>0</v>
      </c>
      <c r="F96" s="119">
        <f>Expenditure!F71</f>
        <v>0</v>
      </c>
      <c r="G96" s="119">
        <f>Expenditure!G71</f>
        <v>0</v>
      </c>
      <c r="H96" s="119">
        <f>Expenditure!H71</f>
        <v>0</v>
      </c>
      <c r="J96" s="10"/>
      <c r="K96" s="10"/>
      <c r="L96" s="10"/>
      <c r="M96" s="10"/>
    </row>
    <row r="97" spans="2:13" thickBot="1" x14ac:dyDescent="0.3">
      <c r="B97" s="357" t="str">
        <f>Expenditure!B72</f>
        <v>Broadband</v>
      </c>
      <c r="C97" s="119">
        <f>Expenditure!C72</f>
        <v>0</v>
      </c>
      <c r="D97" s="119">
        <f>Expenditure!D72</f>
        <v>0</v>
      </c>
      <c r="E97" s="119">
        <f>Expenditure!E72</f>
        <v>0</v>
      </c>
      <c r="F97" s="119">
        <f>Expenditure!F72</f>
        <v>0</v>
      </c>
      <c r="G97" s="119">
        <f>Expenditure!G72</f>
        <v>0</v>
      </c>
      <c r="H97" s="119">
        <f>Expenditure!H72</f>
        <v>0</v>
      </c>
      <c r="J97" s="10"/>
      <c r="K97" s="10"/>
      <c r="L97" s="10"/>
      <c r="M97" s="10"/>
    </row>
    <row r="98" spans="2:13" x14ac:dyDescent="0.25">
      <c r="B98" s="358" t="str">
        <f>Expenditure!B73</f>
        <v>OTHER GAG EXPENDITURE</v>
      </c>
      <c r="C98" s="244" t="s">
        <v>15</v>
      </c>
      <c r="D98" s="120" t="s">
        <v>15</v>
      </c>
      <c r="E98" s="120" t="s">
        <v>15</v>
      </c>
      <c r="F98" s="120" t="s">
        <v>15</v>
      </c>
      <c r="G98" s="120" t="s">
        <v>15</v>
      </c>
      <c r="H98" s="120" t="s">
        <v>15</v>
      </c>
    </row>
    <row r="99" spans="2:13" x14ac:dyDescent="0.25">
      <c r="B99" s="225" t="str">
        <f>Expenditure!B74</f>
        <v>Staff Transport</v>
      </c>
      <c r="C99" s="243">
        <f>Expenditure!C74</f>
        <v>0</v>
      </c>
      <c r="D99" s="119">
        <f>Expenditure!D74</f>
        <v>8000</v>
      </c>
      <c r="E99" s="119">
        <f>Expenditure!E74</f>
        <v>8000</v>
      </c>
      <c r="F99" s="119">
        <f>Expenditure!F74</f>
        <v>8000</v>
      </c>
      <c r="G99" s="119">
        <f>Expenditure!G74</f>
        <v>8000</v>
      </c>
      <c r="H99" s="119">
        <f>Expenditure!H74</f>
        <v>8000</v>
      </c>
    </row>
    <row r="100" spans="2:13" ht="16.5" thickBot="1" x14ac:dyDescent="0.3">
      <c r="B100" s="225" t="str">
        <f>Expenditure!B75</f>
        <v>Irrecoverable VAT</v>
      </c>
      <c r="C100" s="243">
        <f>Expenditure!C75</f>
        <v>0</v>
      </c>
      <c r="D100" s="119">
        <f>Expenditure!D75</f>
        <v>2000</v>
      </c>
      <c r="E100" s="119">
        <f>Expenditure!E75</f>
        <v>2000</v>
      </c>
      <c r="F100" s="119">
        <f>Expenditure!F75</f>
        <v>2000</v>
      </c>
      <c r="G100" s="119">
        <f>Expenditure!G75</f>
        <v>2000</v>
      </c>
      <c r="H100" s="119">
        <f>Expenditure!H75</f>
        <v>2000</v>
      </c>
    </row>
    <row r="101" spans="2:13" x14ac:dyDescent="0.25">
      <c r="B101" s="358" t="str">
        <f>Expenditure!B77</f>
        <v>NON  GAG EXPENDITURE</v>
      </c>
      <c r="C101" s="242"/>
      <c r="D101" s="245"/>
      <c r="E101" s="245"/>
      <c r="F101" s="245"/>
      <c r="G101" s="245"/>
      <c r="H101" s="246"/>
    </row>
    <row r="102" spans="2:13" x14ac:dyDescent="0.25">
      <c r="B102" s="225" t="str">
        <f>Expenditure!B78</f>
        <v>Caretakers House</v>
      </c>
      <c r="C102" s="109">
        <f>Expenditure!C78</f>
        <v>0</v>
      </c>
      <c r="D102" s="111">
        <f>Expenditure!D78</f>
        <v>0</v>
      </c>
      <c r="E102" s="111">
        <f>Expenditure!E78</f>
        <v>0</v>
      </c>
      <c r="F102" s="111">
        <f>Expenditure!F78</f>
        <v>0</v>
      </c>
      <c r="G102" s="111">
        <f>Expenditure!G78</f>
        <v>0</v>
      </c>
      <c r="H102" s="296">
        <f>Expenditure!H78</f>
        <v>0</v>
      </c>
    </row>
    <row r="103" spans="2:13" x14ac:dyDescent="0.25">
      <c r="B103" s="225" t="str">
        <f>Expenditure!B79</f>
        <v>Bank Charges</v>
      </c>
      <c r="C103" s="109">
        <f>Expenditure!C79</f>
        <v>0</v>
      </c>
      <c r="D103" s="111">
        <f>Expenditure!D79</f>
        <v>0</v>
      </c>
      <c r="E103" s="111">
        <f>Expenditure!E79</f>
        <v>0</v>
      </c>
      <c r="F103" s="111">
        <f>Expenditure!F79</f>
        <v>0</v>
      </c>
      <c r="G103" s="111">
        <f>Expenditure!G79</f>
        <v>0</v>
      </c>
      <c r="H103" s="296">
        <f>Expenditure!H79</f>
        <v>0</v>
      </c>
    </row>
    <row r="104" spans="2:13" x14ac:dyDescent="0.25">
      <c r="B104" s="225" t="str">
        <f>Expenditure!B80</f>
        <v>Please specify</v>
      </c>
      <c r="C104" s="109">
        <f>Expenditure!C80</f>
        <v>0</v>
      </c>
      <c r="D104" s="111">
        <f>Expenditure!D80</f>
        <v>0</v>
      </c>
      <c r="E104" s="111">
        <f>Expenditure!E80</f>
        <v>0</v>
      </c>
      <c r="F104" s="111">
        <f>Expenditure!F80</f>
        <v>0</v>
      </c>
      <c r="G104" s="111">
        <f>Expenditure!G80</f>
        <v>0</v>
      </c>
      <c r="H104" s="296">
        <f>Expenditure!H80</f>
        <v>0</v>
      </c>
    </row>
    <row r="105" spans="2:13" x14ac:dyDescent="0.25">
      <c r="B105" s="225" t="str">
        <f>Expenditure!B81</f>
        <v>Please specify</v>
      </c>
      <c r="C105" s="109">
        <f>Expenditure!C81</f>
        <v>0</v>
      </c>
      <c r="D105" s="111">
        <f>Expenditure!D81</f>
        <v>0</v>
      </c>
      <c r="E105" s="111">
        <f>Expenditure!E81</f>
        <v>0</v>
      </c>
      <c r="F105" s="111">
        <f>Expenditure!F81</f>
        <v>0</v>
      </c>
      <c r="G105" s="111">
        <f>Expenditure!G81</f>
        <v>0</v>
      </c>
      <c r="H105" s="296">
        <f>Expenditure!H81</f>
        <v>0</v>
      </c>
    </row>
    <row r="106" spans="2:13" x14ac:dyDescent="0.25">
      <c r="B106" s="225" t="str">
        <f>Expenditure!B82</f>
        <v>Please specify</v>
      </c>
      <c r="C106" s="109">
        <f>Expenditure!C82</f>
        <v>0</v>
      </c>
      <c r="D106" s="111">
        <f>Expenditure!D82</f>
        <v>0</v>
      </c>
      <c r="E106" s="111">
        <f>Expenditure!E82</f>
        <v>0</v>
      </c>
      <c r="F106" s="111">
        <f>Expenditure!F82</f>
        <v>0</v>
      </c>
      <c r="G106" s="111">
        <f>Expenditure!G82</f>
        <v>0</v>
      </c>
      <c r="H106" s="296">
        <f>Expenditure!H82</f>
        <v>0</v>
      </c>
    </row>
    <row r="107" spans="2:13" x14ac:dyDescent="0.25">
      <c r="B107" s="225" t="str">
        <f>Expenditure!B83</f>
        <v>Please specify</v>
      </c>
      <c r="C107" s="109">
        <f>Expenditure!C83</f>
        <v>0</v>
      </c>
      <c r="D107" s="111">
        <f>Expenditure!D83</f>
        <v>0</v>
      </c>
      <c r="E107" s="111">
        <f>Expenditure!E83</f>
        <v>0</v>
      </c>
      <c r="F107" s="111">
        <f>Expenditure!F83</f>
        <v>0</v>
      </c>
      <c r="G107" s="111">
        <f>Expenditure!G83</f>
        <v>0</v>
      </c>
      <c r="H107" s="296">
        <f>Expenditure!H83</f>
        <v>0</v>
      </c>
    </row>
    <row r="108" spans="2:13" x14ac:dyDescent="0.25">
      <c r="B108" s="225" t="str">
        <f>Expenditure!B84</f>
        <v>Please specify</v>
      </c>
      <c r="C108" s="109">
        <f>Expenditure!C84</f>
        <v>0</v>
      </c>
      <c r="D108" s="111">
        <f>Expenditure!D84</f>
        <v>0</v>
      </c>
      <c r="E108" s="111">
        <f>Expenditure!E84</f>
        <v>0</v>
      </c>
      <c r="F108" s="111">
        <f>Expenditure!F84</f>
        <v>0</v>
      </c>
      <c r="G108" s="111">
        <f>Expenditure!G84</f>
        <v>0</v>
      </c>
      <c r="H108" s="296">
        <f>Expenditure!H84</f>
        <v>0</v>
      </c>
    </row>
    <row r="109" spans="2:13" x14ac:dyDescent="0.25">
      <c r="B109" s="225" t="str">
        <f>Expenditure!B85</f>
        <v>Please specify</v>
      </c>
      <c r="C109" s="109">
        <f>Expenditure!C85</f>
        <v>0</v>
      </c>
      <c r="D109" s="111">
        <f>Expenditure!D85</f>
        <v>0</v>
      </c>
      <c r="E109" s="111">
        <f>Expenditure!E85</f>
        <v>0</v>
      </c>
      <c r="F109" s="111">
        <f>Expenditure!F85</f>
        <v>0</v>
      </c>
      <c r="G109" s="111">
        <f>Expenditure!G85</f>
        <v>0</v>
      </c>
      <c r="H109" s="296">
        <f>Expenditure!H85</f>
        <v>0</v>
      </c>
    </row>
    <row r="110" spans="2:13" ht="16.5" thickBot="1" x14ac:dyDescent="0.3">
      <c r="B110" s="225" t="str">
        <f>Expenditure!B86</f>
        <v>Please specify</v>
      </c>
      <c r="C110" s="109">
        <f>Expenditure!C86</f>
        <v>0</v>
      </c>
      <c r="D110" s="113">
        <f>Expenditure!D86</f>
        <v>0</v>
      </c>
      <c r="E110" s="113">
        <f>Expenditure!E86</f>
        <v>0</v>
      </c>
      <c r="F110" s="113">
        <f>Expenditure!F86</f>
        <v>0</v>
      </c>
      <c r="G110" s="113">
        <f>Expenditure!G86</f>
        <v>0</v>
      </c>
      <c r="H110" s="297">
        <f>Expenditure!H86</f>
        <v>0</v>
      </c>
    </row>
    <row r="111" spans="2:13" ht="16.5" thickBot="1" x14ac:dyDescent="0.3">
      <c r="B111" s="361" t="s">
        <v>149</v>
      </c>
      <c r="C111" s="118">
        <f t="shared" ref="C111:H111" si="3">SUM(C33:C110)</f>
        <v>0</v>
      </c>
      <c r="D111" s="118">
        <f t="shared" si="3"/>
        <v>6439094</v>
      </c>
      <c r="E111" s="118">
        <f t="shared" si="3"/>
        <v>6396123.4100000001</v>
      </c>
      <c r="F111" s="118">
        <f t="shared" si="3"/>
        <v>6474747.520899999</v>
      </c>
      <c r="G111" s="118">
        <f t="shared" si="3"/>
        <v>6467198.9701810023</v>
      </c>
      <c r="H111" s="118">
        <f t="shared" si="3"/>
        <v>6566439.1589636896</v>
      </c>
    </row>
    <row r="112" spans="2:13" ht="16.5" thickBot="1" x14ac:dyDescent="0.3">
      <c r="B112" s="362" t="s">
        <v>15</v>
      </c>
      <c r="C112" s="362" t="s">
        <v>15</v>
      </c>
      <c r="D112" s="362" t="s">
        <v>15</v>
      </c>
      <c r="E112" s="362" t="s">
        <v>15</v>
      </c>
      <c r="F112" s="362" t="s">
        <v>15</v>
      </c>
      <c r="G112" s="362" t="s">
        <v>15</v>
      </c>
      <c r="H112" s="362" t="s">
        <v>15</v>
      </c>
    </row>
    <row r="113" spans="1:13" x14ac:dyDescent="0.25">
      <c r="B113" s="336" t="s">
        <v>28</v>
      </c>
      <c r="C113" s="123">
        <f t="shared" ref="C113:H113" si="4">C29-C111</f>
        <v>156175</v>
      </c>
      <c r="D113" s="123">
        <f>D29-D111</f>
        <v>-27380</v>
      </c>
      <c r="E113" s="123">
        <f t="shared" si="4"/>
        <v>-308636.91442811303</v>
      </c>
      <c r="F113" s="123">
        <f t="shared" si="4"/>
        <v>-496477.96154443081</v>
      </c>
      <c r="G113" s="123">
        <f t="shared" si="4"/>
        <v>-703852.00654806476</v>
      </c>
      <c r="H113" s="123">
        <f t="shared" si="4"/>
        <v>-580475.3235576218</v>
      </c>
    </row>
    <row r="114" spans="1:13" x14ac:dyDescent="0.25">
      <c r="B114" s="337" t="s">
        <v>29</v>
      </c>
      <c r="C114" s="124">
        <f>Income!C7</f>
        <v>0</v>
      </c>
      <c r="D114" s="125">
        <f>Income!D7</f>
        <v>0</v>
      </c>
      <c r="E114" s="125">
        <f t="shared" ref="E114:H114" si="5">D115</f>
        <v>-27380</v>
      </c>
      <c r="F114" s="125">
        <f t="shared" si="5"/>
        <v>-336016.91442811303</v>
      </c>
      <c r="G114" s="125">
        <f t="shared" si="5"/>
        <v>-832494.87597254384</v>
      </c>
      <c r="H114" s="125">
        <f t="shared" si="5"/>
        <v>-1536346.8825206086</v>
      </c>
    </row>
    <row r="115" spans="1:13" ht="16.5" thickBot="1" x14ac:dyDescent="0.3">
      <c r="B115" s="338" t="s">
        <v>30</v>
      </c>
      <c r="C115" s="126">
        <f>SUM(C113:C114)</f>
        <v>156175</v>
      </c>
      <c r="D115" s="126">
        <f t="shared" ref="D115:H115" si="6">SUM(D113:D114)</f>
        <v>-27380</v>
      </c>
      <c r="E115" s="126">
        <f t="shared" si="6"/>
        <v>-336016.91442811303</v>
      </c>
      <c r="F115" s="126">
        <f t="shared" si="6"/>
        <v>-832494.87597254384</v>
      </c>
      <c r="G115" s="126">
        <f t="shared" si="6"/>
        <v>-1536346.8825206086</v>
      </c>
      <c r="H115" s="126">
        <f t="shared" si="6"/>
        <v>-2116822.2060782304</v>
      </c>
    </row>
    <row r="116" spans="1:13" ht="16.5" thickBot="1" x14ac:dyDescent="0.3">
      <c r="B116" s="362"/>
      <c r="C116" s="362"/>
      <c r="D116" s="362"/>
      <c r="E116" s="362"/>
      <c r="F116" s="362"/>
      <c r="G116" s="362"/>
      <c r="H116" s="362"/>
    </row>
    <row r="117" spans="1:13" ht="32.25" thickBot="1" x14ac:dyDescent="0.35">
      <c r="B117" s="339" t="s">
        <v>31</v>
      </c>
      <c r="C117" s="12" t="s">
        <v>256</v>
      </c>
      <c r="D117" s="488" t="s">
        <v>316</v>
      </c>
      <c r="E117" s="13" t="s">
        <v>133</v>
      </c>
      <c r="F117" s="14" t="s">
        <v>212</v>
      </c>
      <c r="G117" s="14" t="s">
        <v>238</v>
      </c>
      <c r="H117" s="14" t="s">
        <v>258</v>
      </c>
      <c r="J117" s="10"/>
      <c r="K117" s="10"/>
      <c r="L117" s="10"/>
      <c r="M117" s="10"/>
    </row>
    <row r="118" spans="1:13" x14ac:dyDescent="0.25">
      <c r="B118" s="21" t="s">
        <v>32</v>
      </c>
      <c r="C118" s="340">
        <f>Capital!G7</f>
        <v>0</v>
      </c>
      <c r="D118" s="341">
        <f>Capital!G7</f>
        <v>0</v>
      </c>
      <c r="E118" s="340">
        <f>Capital!H7</f>
        <v>0</v>
      </c>
      <c r="F118" s="341">
        <f>Capital!I7</f>
        <v>0</v>
      </c>
      <c r="G118" s="340">
        <f>Capital!J7</f>
        <v>0</v>
      </c>
      <c r="H118" s="342">
        <f>Capital!K7</f>
        <v>0</v>
      </c>
      <c r="J118" s="10"/>
      <c r="K118" s="10"/>
      <c r="L118" s="10"/>
      <c r="M118" s="10"/>
    </row>
    <row r="119" spans="1:13" x14ac:dyDescent="0.25">
      <c r="B119" s="22" t="s">
        <v>11</v>
      </c>
      <c r="C119" s="343">
        <f>SUM(Capital!G9:G14)</f>
        <v>23277</v>
      </c>
      <c r="D119" s="344">
        <f>C119</f>
        <v>23277</v>
      </c>
      <c r="E119" s="345">
        <f>SUM(Capital!H9:H14)</f>
        <v>0</v>
      </c>
      <c r="F119" s="344">
        <f>SUM(Capital!I9:I14)</f>
        <v>0</v>
      </c>
      <c r="G119" s="345">
        <f>SUM(Capital!J9:J14)</f>
        <v>0</v>
      </c>
      <c r="H119" s="346">
        <f>SUM(Capital!K9:K14)</f>
        <v>0</v>
      </c>
      <c r="J119" s="10"/>
      <c r="K119" s="10"/>
      <c r="L119" s="10"/>
      <c r="M119" s="10"/>
    </row>
    <row r="120" spans="1:13" ht="16.5" thickBot="1" x14ac:dyDescent="0.3">
      <c r="B120" s="23" t="s">
        <v>33</v>
      </c>
      <c r="C120" s="347">
        <f>Capital!G36</f>
        <v>23277</v>
      </c>
      <c r="D120" s="348">
        <f>Capital!G36</f>
        <v>23277</v>
      </c>
      <c r="E120" s="347">
        <f>Capital!H36</f>
        <v>0</v>
      </c>
      <c r="F120" s="348">
        <f>Capital!I36</f>
        <v>0</v>
      </c>
      <c r="G120" s="347">
        <f>Capital!J36</f>
        <v>0</v>
      </c>
      <c r="H120" s="349">
        <f>Capital!K36</f>
        <v>0</v>
      </c>
      <c r="J120" s="10"/>
      <c r="K120" s="10"/>
      <c r="L120" s="10"/>
      <c r="M120" s="10"/>
    </row>
    <row r="121" spans="1:13" ht="16.5" thickBot="1" x14ac:dyDescent="0.3">
      <c r="B121" s="24" t="s">
        <v>34</v>
      </c>
      <c r="C121" s="127">
        <f t="shared" ref="C121:H121" si="7">C118+C119-C120</f>
        <v>0</v>
      </c>
      <c r="D121" s="128">
        <f t="shared" si="7"/>
        <v>0</v>
      </c>
      <c r="E121" s="128">
        <f t="shared" si="7"/>
        <v>0</v>
      </c>
      <c r="F121" s="128">
        <f t="shared" si="7"/>
        <v>0</v>
      </c>
      <c r="G121" s="128">
        <f t="shared" si="7"/>
        <v>0</v>
      </c>
      <c r="H121" s="128">
        <f t="shared" si="7"/>
        <v>0</v>
      </c>
      <c r="J121" s="10"/>
      <c r="K121" s="10"/>
      <c r="L121" s="10"/>
      <c r="M121" s="10"/>
    </row>
    <row r="122" spans="1:13" ht="15" x14ac:dyDescent="0.25">
      <c r="B122" s="9"/>
      <c r="C122" s="9"/>
      <c r="D122" s="9"/>
      <c r="E122" s="9"/>
      <c r="F122" s="9"/>
      <c r="G122" s="9"/>
      <c r="H122" s="9"/>
      <c r="J122" s="10"/>
      <c r="K122" s="10"/>
      <c r="L122" s="10"/>
      <c r="M122" s="10"/>
    </row>
    <row r="123" spans="1:13" s="104" customFormat="1" thickBot="1" x14ac:dyDescent="0.3">
      <c r="A123" s="9"/>
      <c r="B123" s="9"/>
      <c r="C123" s="9"/>
      <c r="D123" s="9"/>
      <c r="E123" s="9"/>
      <c r="F123" s="9"/>
      <c r="G123" s="9"/>
      <c r="H123" s="9"/>
      <c r="I123" s="9"/>
    </row>
    <row r="124" spans="1:13" s="104" customFormat="1" ht="31.5" customHeight="1" x14ac:dyDescent="0.25">
      <c r="A124" s="9"/>
      <c r="B124" s="521" t="s">
        <v>310</v>
      </c>
      <c r="C124" s="498" t="s">
        <v>20</v>
      </c>
      <c r="D124" s="523" t="s">
        <v>316</v>
      </c>
      <c r="E124" s="525" t="s">
        <v>133</v>
      </c>
      <c r="F124" s="525" t="s">
        <v>212</v>
      </c>
      <c r="G124" s="525" t="s">
        <v>238</v>
      </c>
      <c r="H124" s="527" t="s">
        <v>258</v>
      </c>
      <c r="I124" s="9"/>
    </row>
    <row r="125" spans="1:13" s="104" customFormat="1" ht="15" x14ac:dyDescent="0.25">
      <c r="A125" s="9"/>
      <c r="B125" s="522"/>
      <c r="C125" s="496"/>
      <c r="D125" s="524"/>
      <c r="E125" s="526"/>
      <c r="F125" s="526"/>
      <c r="G125" s="526"/>
      <c r="H125" s="528"/>
      <c r="I125" s="9"/>
    </row>
    <row r="126" spans="1:13" s="104" customFormat="1" x14ac:dyDescent="0.25">
      <c r="A126" s="9"/>
      <c r="B126" s="499" t="s">
        <v>311</v>
      </c>
      <c r="C126" s="344" t="e">
        <f>C103/C96</f>
        <v>#DIV/0!</v>
      </c>
      <c r="D126" s="497">
        <f>(Expenditure!D8+Expenditure!D9+Expenditure!D51)/(Income!D10+Income!D28+Income!D34+Income!D13+Income!D23)</f>
        <v>0.69471063436490155</v>
      </c>
      <c r="E126" s="497">
        <f>(Expenditure!E8+Expenditure!E9+Expenditure!E51)/(Income!E10+Income!E28+Income!E34+Income!E13+Income!E23)</f>
        <v>0.73527831855068582</v>
      </c>
      <c r="F126" s="497">
        <f>(Expenditure!F8+Expenditure!F9+Expenditure!F51)/(Income!F10+Income!F28+Income!F34+Income!F13+Income!F23)</f>
        <v>0.74113909912036158</v>
      </c>
      <c r="G126" s="497">
        <f>(Expenditure!G8+Expenditure!G9+Expenditure!G51)/(Income!G10+Income!G28+Income!G34+Income!G13+Income!G23)</f>
        <v>0.70403666105186524</v>
      </c>
      <c r="H126" s="500">
        <f>(Expenditure!H8+Expenditure!H9+Expenditure!H51)/(Income!H10+Income!H28+Income!H34+Income!H13+Income!H23)</f>
        <v>0.68911988599382401</v>
      </c>
      <c r="I126" s="9"/>
    </row>
    <row r="127" spans="1:13" s="104" customFormat="1" x14ac:dyDescent="0.25">
      <c r="A127" s="9"/>
      <c r="B127" s="499" t="s">
        <v>312</v>
      </c>
      <c r="C127" s="344" t="e">
        <f>C104/C96</f>
        <v>#DIV/0!</v>
      </c>
      <c r="D127" s="497">
        <f>(Expenditure!D23+Expenditure!D24+Expenditure!D28+Expenditure!D13+Expenditure!D12+Expenditure!D14+Expenditure!D16+Expenditure!D17+Expenditure!D25)/(Income!D10+Income!D28+Income!D34+Income!D13+Income!D23)</f>
        <v>0.16339679440059043</v>
      </c>
      <c r="E127" s="497">
        <f>(Expenditure!E23+Expenditure!E24+Expenditure!E28+Expenditure!E13+Expenditure!E12+Expenditure!E14+Expenditure!E16+Expenditure!E17+Expenditure!E25)/(Income!E10+Income!E28+Income!E34+Income!E13+Income!E23)</f>
        <v>0.17629249756428828</v>
      </c>
      <c r="F127" s="497">
        <f>(Expenditure!F23+Expenditure!F24+Expenditure!F28+Expenditure!F13+Expenditure!F12+Expenditure!F14+Expenditure!F16+Expenditure!F17+Expenditure!F25)/(Income!F10+Income!F28+Income!F34+Income!F13+Income!F23)</f>
        <v>0.17715225210494775</v>
      </c>
      <c r="G127" s="497">
        <f>(Expenditure!G23+Expenditure!G24+Expenditure!G28+Expenditure!G13+Expenditure!G12+Expenditure!G14+Expenditure!G16+Expenditure!G17+Expenditure!G25)/(Income!G10+Income!G28+Income!G34+Income!G13+Income!G23)</f>
        <v>0.17293181374616515</v>
      </c>
      <c r="H127" s="500">
        <f>(Expenditure!H23+Expenditure!H24+Expenditure!H28+Expenditure!H13+Expenditure!H12+Expenditure!H14+Expenditure!H16+Expenditure!H17+Expenditure!H25)/(Income!H10+Income!H28+Income!H34+Income!H13+Income!H23)</f>
        <v>0.16740828944513708</v>
      </c>
      <c r="I127" s="9"/>
    </row>
    <row r="128" spans="1:13" s="104" customFormat="1" x14ac:dyDescent="0.25">
      <c r="A128" s="9"/>
      <c r="B128" s="499" t="s">
        <v>313</v>
      </c>
      <c r="C128" s="344" t="e">
        <f>(C105+C106+C107)/C96</f>
        <v>#DIV/0!</v>
      </c>
      <c r="D128" s="497">
        <f>(Expenditure!D21+Expenditure!D20+Expenditure!D18)/(Income!D10+Income!D13+Income!D23+Income!D28+Income!D34)</f>
        <v>0.11929913540719424</v>
      </c>
      <c r="E128" s="497">
        <f>(Expenditure!E21+Expenditure!E20+Expenditure!E18)/(Income!E10+Income!E13+Income!E23+Income!E28+Income!E34)</f>
        <v>0.12352559930952466</v>
      </c>
      <c r="F128" s="497">
        <f>(Expenditure!F21+Expenditure!F20+Expenditure!F18)/(Income!F10+Income!F13+Income!F23+Income!F28+Income!F34)</f>
        <v>0.12322443070207068</v>
      </c>
      <c r="G128" s="497">
        <f>(Expenditure!G21+Expenditure!G20+Expenditure!G18)/(Income!G10+Income!G13+Income!G23+Income!G28+Income!G34)</f>
        <v>0.1213374544941464</v>
      </c>
      <c r="H128" s="500">
        <f>(Expenditure!H21+Expenditure!H20+Expenditure!H18)/(Income!H10+Income!H13+Income!H23+Income!H28+Income!H34)</f>
        <v>0.11857676608270049</v>
      </c>
      <c r="I128" s="9"/>
    </row>
    <row r="129" spans="1:9" s="104" customFormat="1" x14ac:dyDescent="0.25">
      <c r="A129" s="9"/>
      <c r="B129" s="499"/>
      <c r="C129" s="344"/>
      <c r="D129" s="497"/>
      <c r="E129" s="497"/>
      <c r="F129" s="497"/>
      <c r="G129" s="497"/>
      <c r="H129" s="500"/>
      <c r="I129" s="9"/>
    </row>
    <row r="130" spans="1:9" s="104" customFormat="1" x14ac:dyDescent="0.25">
      <c r="A130" s="9"/>
      <c r="B130" s="499" t="s">
        <v>314</v>
      </c>
      <c r="C130" s="344" t="e">
        <f>(C103+C104+C105+C106+C107)/C96</f>
        <v>#DIV/0!</v>
      </c>
      <c r="D130" s="497">
        <f>(Expenditure!D8+Expenditure!D9+Expenditure!D51+Expenditure!D23+Expenditure!D24+Expenditure!D28+Expenditure!D13+Expenditure!D12+Expenditure!D14+Expenditure!D16+Expenditure!D17+Expenditure!D25+Expenditure!D21+Expenditure!D20+Expenditure!D18)/(Income!D10+Income!D13+Income!D23+Income!D28+Income!D34)</f>
        <v>0.97740656417268623</v>
      </c>
      <c r="E130" s="497">
        <f>(Expenditure!E8+Expenditure!E9+Expenditure!E51+Expenditure!E23+Expenditure!E24+Expenditure!E28+Expenditure!E13+Expenditure!E12+Expenditure!E14+Expenditure!E16+Expenditure!E17+Expenditure!E25+Expenditure!E21+Expenditure!E20+Expenditure!E18)/(Income!E10+Income!E13+Income!E23+Income!E28+Income!E34)</f>
        <v>1.0350964154244986</v>
      </c>
      <c r="F130" s="497">
        <f>(Expenditure!F8+Expenditure!F9+Expenditure!F51+Expenditure!F23+Expenditure!F24+Expenditure!F28+Expenditure!F13+Expenditure!F12+Expenditure!F14+Expenditure!F16+Expenditure!F17+Expenditure!F25+Expenditure!F21+Expenditure!F20+Expenditure!F18)/(Income!F10+Income!F13+Income!F23+Income!F28+Income!F34)</f>
        <v>1.0415157819273799</v>
      </c>
      <c r="G130" s="497">
        <f>(Expenditure!G8+Expenditure!G9+Expenditure!G51+Expenditure!G23+Expenditure!G24+Expenditure!G28+Expenditure!G13+Expenditure!G12+Expenditure!G14+Expenditure!G16+Expenditure!G17+Expenditure!G25+Expenditure!G21+Expenditure!G20+Expenditure!G18)/(Income!G10+Income!G13+Income!G23+Income!G28+Income!G34)</f>
        <v>0.99830592929217699</v>
      </c>
      <c r="H130" s="500">
        <f>(Expenditure!H8+Expenditure!H9+Expenditure!H51+Expenditure!H23+Expenditure!H24+Expenditure!H28+Expenditure!H13+Expenditure!H12+Expenditure!H14+Expenditure!H16+Expenditure!H17+Expenditure!H25+Expenditure!H21+Expenditure!H20+Expenditure!H18)/(Income!H10+Income!H13+Income!H23+Income!H28+Income!H34)</f>
        <v>0.97510494152166149</v>
      </c>
      <c r="I130" s="9"/>
    </row>
    <row r="131" spans="1:9" s="104" customFormat="1" ht="16.5" thickBot="1" x14ac:dyDescent="0.3">
      <c r="A131" s="9"/>
      <c r="B131" s="501" t="s">
        <v>315</v>
      </c>
      <c r="C131" s="502" t="e">
        <f>(C103+C104+C105+C106+C107)/(C100-C99)</f>
        <v>#DIV/0!</v>
      </c>
      <c r="D131" s="503">
        <f>(Expenditure!D8+Expenditure!D9+Expenditure!D51+Expenditure!D23+Expenditure!D24+Expenditure!D28+Expenditure!D13+Expenditure!D12+Expenditure!D14+Expenditure!D16+Expenditure!D17+Expenditure!D25+Expenditure!D21+Expenditure!D20+Expenditure!D18)/Income!D65</f>
        <v>0.81873676835866349</v>
      </c>
      <c r="E131" s="503">
        <f>(Expenditure!E8+Expenditure!E9+Expenditure!E51+Expenditure!E23+Expenditure!E24+Expenditure!E28+Expenditure!E13+Expenditure!E12+Expenditure!E14+Expenditure!E16+Expenditure!E17+Expenditure!E25+Expenditure!E21+Expenditure!E20+Expenditure!E18)/Income!E65</f>
        <v>0.88156666366384151</v>
      </c>
      <c r="F131" s="503">
        <f>(Expenditure!F8+Expenditure!F9+Expenditure!F51+Expenditure!F23+Expenditure!F24+Expenditure!F28+Expenditure!F13+Expenditure!F12+Expenditure!F14+Expenditure!F16+Expenditure!F17+Expenditure!F25+Expenditure!F21+Expenditure!F20+Expenditure!F18)/Income!F65</f>
        <v>0.91006004737372048</v>
      </c>
      <c r="G131" s="503">
        <f>(Expenditure!G8+Expenditure!G9+Expenditure!G51+Expenditure!G23+Expenditure!G24+Expenditure!G28+Expenditure!G13+Expenditure!G12+Expenditure!G14+Expenditure!G16+Expenditure!G17+Expenditure!G25+Expenditure!G21+Expenditure!G20+Expenditure!G18)/Income!G65</f>
        <v>0.94173346912897682</v>
      </c>
      <c r="H131" s="504">
        <f>(Expenditure!H8+Expenditure!H9+Expenditure!H51+Expenditure!H23+Expenditure!H24+Expenditure!H28+Expenditure!H13+Expenditure!H12+Expenditure!H14+Expenditure!H16+Expenditure!H17+Expenditure!H25+Expenditure!H21+Expenditure!H20+Expenditure!H18)/Income!H65</f>
        <v>0.9219022689600137</v>
      </c>
      <c r="I131" s="9"/>
    </row>
    <row r="132" spans="1:9" s="104" customFormat="1" ht="15" x14ac:dyDescent="0.25">
      <c r="A132" s="9"/>
      <c r="B132" s="9"/>
      <c r="C132" s="9"/>
      <c r="D132" s="9"/>
      <c r="E132" s="9"/>
      <c r="F132" s="9"/>
      <c r="G132" s="9"/>
      <c r="H132" s="9"/>
      <c r="I132" s="9"/>
    </row>
    <row r="133" spans="1:9" s="104" customFormat="1" ht="15" x14ac:dyDescent="0.25">
      <c r="B133" s="105"/>
      <c r="C133" s="105"/>
      <c r="D133" s="105"/>
      <c r="E133" s="105"/>
      <c r="F133" s="105"/>
      <c r="G133" s="105"/>
      <c r="H133" s="105"/>
    </row>
    <row r="134" spans="1:9" s="104" customFormat="1" ht="15" x14ac:dyDescent="0.25">
      <c r="B134" s="105"/>
      <c r="C134" s="105"/>
      <c r="D134" s="105"/>
      <c r="E134" s="105"/>
      <c r="F134" s="105"/>
      <c r="G134" s="105"/>
      <c r="H134" s="105"/>
    </row>
    <row r="135" spans="1:9" s="104" customFormat="1" ht="15" x14ac:dyDescent="0.25">
      <c r="B135" s="105"/>
      <c r="C135" s="105"/>
      <c r="D135" s="105"/>
      <c r="E135" s="105"/>
      <c r="F135" s="105"/>
      <c r="G135" s="105"/>
      <c r="H135" s="105"/>
    </row>
    <row r="136" spans="1:9" s="104" customFormat="1" ht="15" x14ac:dyDescent="0.25">
      <c r="B136" s="105"/>
      <c r="C136" s="105"/>
      <c r="D136" s="105"/>
      <c r="E136" s="105"/>
      <c r="F136" s="105"/>
      <c r="G136" s="105"/>
      <c r="H136" s="105"/>
    </row>
    <row r="137" spans="1:9" s="104" customFormat="1" ht="15" x14ac:dyDescent="0.25">
      <c r="B137" s="105"/>
      <c r="C137" s="105"/>
      <c r="D137" s="105"/>
      <c r="E137" s="105"/>
      <c r="F137" s="105"/>
      <c r="G137" s="105"/>
      <c r="H137" s="105"/>
    </row>
    <row r="138" spans="1:9" s="104" customFormat="1" ht="15" x14ac:dyDescent="0.25">
      <c r="B138" s="105"/>
      <c r="C138" s="105"/>
      <c r="D138" s="105"/>
      <c r="E138" s="105"/>
      <c r="F138" s="105"/>
      <c r="G138" s="105"/>
      <c r="H138" s="105"/>
    </row>
    <row r="139" spans="1:9" s="104" customFormat="1" ht="15" x14ac:dyDescent="0.25">
      <c r="B139" s="105"/>
      <c r="C139" s="105"/>
      <c r="D139" s="105"/>
      <c r="E139" s="105"/>
      <c r="F139" s="105"/>
      <c r="G139" s="105"/>
      <c r="H139" s="105"/>
    </row>
    <row r="140" spans="1:9" s="104" customFormat="1" ht="15" x14ac:dyDescent="0.25">
      <c r="B140" s="105"/>
      <c r="C140" s="105"/>
      <c r="D140" s="105"/>
      <c r="E140" s="105"/>
      <c r="F140" s="105"/>
      <c r="G140" s="105"/>
      <c r="H140" s="105"/>
    </row>
    <row r="141" spans="1:9" s="104" customFormat="1" ht="15" x14ac:dyDescent="0.25">
      <c r="B141" s="105"/>
      <c r="C141" s="105"/>
      <c r="D141" s="105"/>
      <c r="E141" s="105"/>
      <c r="F141" s="105"/>
      <c r="G141" s="105"/>
      <c r="H141" s="105"/>
    </row>
    <row r="142" spans="1:9" s="104" customFormat="1" ht="15" x14ac:dyDescent="0.25">
      <c r="B142" s="105"/>
      <c r="C142" s="105"/>
      <c r="D142" s="105"/>
      <c r="E142" s="105"/>
      <c r="F142" s="105"/>
      <c r="G142" s="105"/>
      <c r="H142" s="105"/>
    </row>
    <row r="143" spans="1:9" s="104" customFormat="1" ht="15" x14ac:dyDescent="0.25">
      <c r="B143" s="105"/>
      <c r="C143" s="105"/>
      <c r="D143" s="105"/>
      <c r="E143" s="105"/>
      <c r="F143" s="105"/>
      <c r="G143" s="105"/>
      <c r="H143" s="105"/>
    </row>
    <row r="144" spans="1:9" s="104" customFormat="1" ht="15" x14ac:dyDescent="0.25">
      <c r="B144" s="105"/>
      <c r="C144" s="105"/>
      <c r="D144" s="105"/>
      <c r="E144" s="105"/>
      <c r="F144" s="105"/>
      <c r="G144" s="105"/>
      <c r="H144" s="105"/>
    </row>
    <row r="145" spans="2:8" s="104" customFormat="1" ht="15" x14ac:dyDescent="0.25">
      <c r="B145" s="105"/>
      <c r="C145" s="105"/>
      <c r="D145" s="105"/>
      <c r="E145" s="105"/>
      <c r="F145" s="105"/>
      <c r="G145" s="105"/>
      <c r="H145" s="105"/>
    </row>
    <row r="146" spans="2:8" s="104" customFormat="1" ht="15" x14ac:dyDescent="0.25">
      <c r="B146" s="105"/>
      <c r="C146" s="105"/>
      <c r="D146" s="105"/>
      <c r="E146" s="105"/>
      <c r="F146" s="105"/>
      <c r="G146" s="105"/>
      <c r="H146" s="105"/>
    </row>
    <row r="147" spans="2:8" s="104" customFormat="1" ht="15" x14ac:dyDescent="0.25">
      <c r="B147" s="105"/>
      <c r="C147" s="105"/>
      <c r="D147" s="105"/>
      <c r="E147" s="105"/>
      <c r="F147" s="105"/>
      <c r="G147" s="105"/>
      <c r="H147" s="105"/>
    </row>
    <row r="148" spans="2:8" s="104" customFormat="1" ht="15" x14ac:dyDescent="0.25">
      <c r="B148" s="105"/>
      <c r="C148" s="105"/>
      <c r="D148" s="105"/>
      <c r="E148" s="105"/>
      <c r="F148" s="105"/>
      <c r="G148" s="105"/>
      <c r="H148" s="105"/>
    </row>
    <row r="149" spans="2:8" s="104" customFormat="1" ht="15" x14ac:dyDescent="0.25">
      <c r="B149" s="105"/>
      <c r="C149" s="105"/>
      <c r="D149" s="105"/>
      <c r="E149" s="105"/>
      <c r="F149" s="105"/>
      <c r="G149" s="105"/>
      <c r="H149" s="105"/>
    </row>
    <row r="150" spans="2:8" s="104" customFormat="1" ht="15" x14ac:dyDescent="0.25">
      <c r="B150" s="105"/>
      <c r="C150" s="105"/>
      <c r="D150" s="105"/>
      <c r="E150" s="105"/>
      <c r="F150" s="105"/>
      <c r="G150" s="105"/>
      <c r="H150" s="105"/>
    </row>
    <row r="151" spans="2:8" s="104" customFormat="1" ht="15" x14ac:dyDescent="0.25">
      <c r="B151" s="105"/>
      <c r="C151" s="105"/>
      <c r="D151" s="105"/>
      <c r="E151" s="105"/>
      <c r="F151" s="105"/>
      <c r="G151" s="105"/>
      <c r="H151" s="105"/>
    </row>
    <row r="152" spans="2:8" s="104" customFormat="1" ht="15" x14ac:dyDescent="0.25">
      <c r="B152" s="105"/>
      <c r="C152" s="105"/>
      <c r="D152" s="105"/>
      <c r="E152" s="105"/>
      <c r="F152" s="105"/>
      <c r="G152" s="105"/>
      <c r="H152" s="105"/>
    </row>
    <row r="153" spans="2:8" s="104" customFormat="1" ht="15" x14ac:dyDescent="0.25">
      <c r="B153" s="105"/>
      <c r="C153" s="105"/>
      <c r="D153" s="105"/>
      <c r="E153" s="105"/>
      <c r="F153" s="105"/>
      <c r="G153" s="105"/>
      <c r="H153" s="105"/>
    </row>
    <row r="154" spans="2:8" s="104" customFormat="1" ht="15" x14ac:dyDescent="0.25">
      <c r="B154" s="105"/>
      <c r="C154" s="105"/>
      <c r="D154" s="105"/>
      <c r="E154" s="105"/>
      <c r="F154" s="105"/>
      <c r="G154" s="105"/>
      <c r="H154" s="105"/>
    </row>
    <row r="155" spans="2:8" s="104" customFormat="1" ht="15" x14ac:dyDescent="0.25">
      <c r="B155" s="105"/>
      <c r="C155" s="105"/>
      <c r="D155" s="105"/>
      <c r="E155" s="105"/>
      <c r="F155" s="105"/>
      <c r="G155" s="105"/>
      <c r="H155" s="105"/>
    </row>
    <row r="156" spans="2:8" s="104" customFormat="1" ht="15" x14ac:dyDescent="0.25">
      <c r="B156" s="105"/>
      <c r="C156" s="105"/>
      <c r="D156" s="105"/>
      <c r="E156" s="105"/>
      <c r="F156" s="105"/>
      <c r="G156" s="105"/>
      <c r="H156" s="105"/>
    </row>
    <row r="157" spans="2:8" s="104" customFormat="1" ht="15" x14ac:dyDescent="0.25">
      <c r="B157" s="105"/>
      <c r="C157" s="105"/>
      <c r="D157" s="105"/>
      <c r="E157" s="105"/>
      <c r="F157" s="105"/>
      <c r="G157" s="105"/>
      <c r="H157" s="105"/>
    </row>
    <row r="158" spans="2:8" s="104" customFormat="1" ht="15" x14ac:dyDescent="0.25">
      <c r="B158" s="105"/>
      <c r="C158" s="105"/>
      <c r="D158" s="105"/>
      <c r="E158" s="105"/>
      <c r="F158" s="105"/>
      <c r="G158" s="105"/>
      <c r="H158" s="105"/>
    </row>
    <row r="159" spans="2:8" s="104" customFormat="1" ht="15" x14ac:dyDescent="0.25">
      <c r="B159" s="105"/>
      <c r="C159" s="105"/>
      <c r="D159" s="105"/>
      <c r="E159" s="105"/>
      <c r="F159" s="105"/>
      <c r="G159" s="105"/>
      <c r="H159" s="105"/>
    </row>
    <row r="160" spans="2:8" s="104" customFormat="1" ht="15" x14ac:dyDescent="0.25">
      <c r="B160" s="105"/>
      <c r="C160" s="105"/>
      <c r="D160" s="105"/>
      <c r="E160" s="105"/>
      <c r="F160" s="105"/>
      <c r="G160" s="105"/>
      <c r="H160" s="105"/>
    </row>
    <row r="161" spans="1:13" s="104" customFormat="1" ht="15" x14ac:dyDescent="0.25">
      <c r="B161" s="105"/>
      <c r="C161" s="105"/>
      <c r="D161" s="105"/>
      <c r="E161" s="105"/>
      <c r="F161" s="105"/>
      <c r="G161" s="105"/>
      <c r="H161" s="105"/>
    </row>
    <row r="162" spans="1:13" s="104" customFormat="1" ht="15" x14ac:dyDescent="0.25">
      <c r="B162" s="105"/>
      <c r="C162" s="105"/>
      <c r="D162" s="105"/>
      <c r="E162" s="105"/>
      <c r="F162" s="105"/>
      <c r="G162" s="105"/>
      <c r="H162" s="105"/>
    </row>
    <row r="163" spans="1:13" s="104" customFormat="1" ht="15" x14ac:dyDescent="0.25">
      <c r="B163" s="105"/>
      <c r="C163" s="105"/>
      <c r="D163" s="105"/>
      <c r="E163" s="105"/>
      <c r="F163" s="105"/>
      <c r="G163" s="105"/>
      <c r="H163" s="105"/>
    </row>
    <row r="164" spans="1:13" s="104" customFormat="1" ht="15" x14ac:dyDescent="0.25">
      <c r="B164" s="105"/>
      <c r="C164" s="105"/>
      <c r="D164" s="105"/>
      <c r="E164" s="105"/>
      <c r="F164" s="105"/>
      <c r="G164" s="105"/>
      <c r="H164" s="105"/>
    </row>
    <row r="165" spans="1:13" s="104" customFormat="1" ht="15" x14ac:dyDescent="0.25">
      <c r="B165" s="105"/>
      <c r="C165" s="105"/>
      <c r="D165" s="105"/>
      <c r="E165" s="105"/>
      <c r="F165" s="105"/>
      <c r="G165" s="105"/>
      <c r="H165" s="105"/>
    </row>
    <row r="166" spans="1:13" s="104" customFormat="1" ht="15" x14ac:dyDescent="0.25">
      <c r="B166" s="105"/>
      <c r="C166" s="105"/>
      <c r="D166" s="105"/>
      <c r="E166" s="105"/>
      <c r="F166" s="105"/>
      <c r="G166" s="105"/>
      <c r="H166" s="105"/>
    </row>
    <row r="167" spans="1:13" s="104" customFormat="1" ht="15" x14ac:dyDescent="0.25">
      <c r="B167" s="105"/>
      <c r="C167" s="105"/>
      <c r="D167" s="105"/>
      <c r="E167" s="105"/>
      <c r="F167" s="105"/>
      <c r="G167" s="105"/>
      <c r="H167" s="105"/>
    </row>
    <row r="168" spans="1:13" s="104" customFormat="1" ht="15" x14ac:dyDescent="0.25">
      <c r="B168" s="105"/>
      <c r="C168" s="105"/>
      <c r="D168" s="105"/>
      <c r="E168" s="105"/>
      <c r="F168" s="105"/>
      <c r="G168" s="105"/>
      <c r="H168" s="105"/>
    </row>
    <row r="169" spans="1:13" s="104" customFormat="1" ht="15" x14ac:dyDescent="0.25">
      <c r="B169" s="105"/>
      <c r="C169" s="105"/>
      <c r="D169" s="105"/>
      <c r="E169" s="105"/>
      <c r="F169" s="105"/>
      <c r="G169" s="105"/>
      <c r="H169" s="105"/>
    </row>
    <row r="170" spans="1:13" s="104" customFormat="1" ht="15" x14ac:dyDescent="0.25">
      <c r="B170" s="105"/>
      <c r="C170" s="105"/>
      <c r="D170" s="105"/>
      <c r="E170" s="105"/>
      <c r="F170" s="105"/>
      <c r="G170" s="105"/>
      <c r="H170" s="105"/>
    </row>
    <row r="171" spans="1:13" s="104" customFormat="1" ht="15" x14ac:dyDescent="0.25">
      <c r="B171" s="105"/>
      <c r="C171" s="105"/>
      <c r="D171" s="105"/>
      <c r="E171" s="105"/>
      <c r="F171" s="105"/>
      <c r="G171" s="105"/>
      <c r="H171" s="105"/>
    </row>
    <row r="172" spans="1:13" s="104" customFormat="1" ht="15" x14ac:dyDescent="0.25">
      <c r="B172" s="105"/>
      <c r="C172" s="105"/>
      <c r="D172" s="105"/>
      <c r="E172" s="105"/>
      <c r="F172" s="105"/>
      <c r="G172" s="105"/>
      <c r="H172" s="105"/>
    </row>
    <row r="173" spans="1:13" s="104" customFormat="1" ht="15" x14ac:dyDescent="0.25">
      <c r="B173" s="105"/>
      <c r="C173" s="105"/>
      <c r="D173" s="105"/>
      <c r="E173" s="105"/>
      <c r="F173" s="105"/>
      <c r="G173" s="105"/>
      <c r="H173" s="105"/>
    </row>
    <row r="174" spans="1:13" s="104" customFormat="1" ht="15" x14ac:dyDescent="0.25">
      <c r="B174" s="105"/>
      <c r="C174" s="105"/>
      <c r="D174" s="105"/>
      <c r="E174" s="105"/>
      <c r="F174" s="105"/>
      <c r="G174" s="105"/>
      <c r="H174" s="105"/>
    </row>
    <row r="175" spans="1:13" ht="15" x14ac:dyDescent="0.25">
      <c r="A175" s="10"/>
      <c r="B175" s="9"/>
      <c r="C175" s="9"/>
      <c r="D175" s="9"/>
      <c r="E175" s="9"/>
      <c r="F175" s="9"/>
      <c r="G175" s="9"/>
      <c r="H175" s="9"/>
      <c r="I175" s="10"/>
      <c r="J175" s="10"/>
      <c r="K175" s="10"/>
      <c r="L175" s="10"/>
      <c r="M175" s="10"/>
    </row>
    <row r="176" spans="1:13" ht="15" x14ac:dyDescent="0.25">
      <c r="A176" s="10"/>
      <c r="B176" s="9"/>
      <c r="C176" s="9"/>
      <c r="D176" s="9"/>
      <c r="E176" s="9"/>
      <c r="F176" s="9"/>
      <c r="G176" s="9"/>
      <c r="H176" s="9"/>
      <c r="I176" s="10"/>
      <c r="J176" s="10"/>
      <c r="K176" s="10"/>
      <c r="L176" s="10"/>
      <c r="M176" s="10"/>
    </row>
    <row r="177" spans="1:13" ht="15" x14ac:dyDescent="0.25">
      <c r="A177" s="10"/>
      <c r="B177" s="9"/>
      <c r="C177" s="9"/>
      <c r="D177" s="9"/>
      <c r="E177" s="9"/>
      <c r="F177" s="9"/>
      <c r="G177" s="9"/>
      <c r="H177" s="9"/>
      <c r="I177" s="10"/>
      <c r="J177" s="10"/>
      <c r="K177" s="10"/>
      <c r="L177" s="10"/>
      <c r="M177" s="10"/>
    </row>
    <row r="178" spans="1:13" ht="15" x14ac:dyDescent="0.25">
      <c r="A178" s="10"/>
      <c r="B178" s="9"/>
      <c r="C178" s="9"/>
      <c r="D178" s="9"/>
      <c r="E178" s="9"/>
      <c r="F178" s="9"/>
      <c r="G178" s="9"/>
      <c r="H178" s="9"/>
      <c r="I178" s="10"/>
      <c r="J178" s="10"/>
      <c r="K178" s="10"/>
      <c r="L178" s="10"/>
      <c r="M178" s="10"/>
    </row>
    <row r="179" spans="1:13" ht="15" x14ac:dyDescent="0.25">
      <c r="A179" s="10"/>
      <c r="B179" s="9"/>
      <c r="C179" s="9"/>
      <c r="D179" s="9"/>
      <c r="E179" s="9"/>
      <c r="F179" s="9"/>
      <c r="G179" s="9"/>
      <c r="H179" s="9"/>
      <c r="I179" s="10"/>
      <c r="J179" s="10"/>
      <c r="K179" s="10"/>
      <c r="L179" s="10"/>
      <c r="M179" s="10"/>
    </row>
    <row r="180" spans="1:13" ht="15" x14ac:dyDescent="0.25">
      <c r="A180" s="10"/>
      <c r="B180" s="9"/>
      <c r="C180" s="9"/>
      <c r="D180" s="9"/>
      <c r="E180" s="9"/>
      <c r="F180" s="9"/>
      <c r="G180" s="9"/>
      <c r="H180" s="9"/>
      <c r="I180" s="10"/>
      <c r="J180" s="10"/>
      <c r="K180" s="10"/>
      <c r="L180" s="10"/>
      <c r="M180" s="10"/>
    </row>
    <row r="181" spans="1:13" ht="15" x14ac:dyDescent="0.25">
      <c r="A181" s="10"/>
      <c r="B181" s="9"/>
      <c r="C181" s="9"/>
      <c r="D181" s="9"/>
      <c r="E181" s="9"/>
      <c r="F181" s="9"/>
      <c r="G181" s="9"/>
      <c r="H181" s="9"/>
      <c r="I181" s="10"/>
      <c r="J181" s="10"/>
      <c r="K181" s="10"/>
      <c r="L181" s="10"/>
      <c r="M181" s="10"/>
    </row>
    <row r="182" spans="1:13" ht="15" x14ac:dyDescent="0.25">
      <c r="A182" s="10"/>
      <c r="B182" s="9"/>
      <c r="C182" s="9"/>
      <c r="D182" s="9"/>
      <c r="E182" s="9"/>
      <c r="F182" s="9"/>
      <c r="G182" s="9"/>
      <c r="H182" s="9"/>
      <c r="I182" s="10"/>
      <c r="J182" s="10"/>
      <c r="K182" s="10"/>
      <c r="L182" s="10"/>
      <c r="M182" s="10"/>
    </row>
    <row r="183" spans="1:13" ht="15" x14ac:dyDescent="0.25">
      <c r="A183" s="10"/>
      <c r="B183" s="9"/>
      <c r="C183" s="9"/>
      <c r="D183" s="9"/>
      <c r="E183" s="9"/>
      <c r="F183" s="9"/>
      <c r="G183" s="9"/>
      <c r="H183" s="9"/>
      <c r="I183" s="10"/>
      <c r="J183" s="10"/>
      <c r="K183" s="10"/>
      <c r="L183" s="10"/>
      <c r="M183" s="10"/>
    </row>
    <row r="184" spans="1:13" ht="15" x14ac:dyDescent="0.25">
      <c r="A184" s="10"/>
      <c r="B184" s="9"/>
      <c r="C184" s="9"/>
      <c r="D184" s="9"/>
      <c r="E184" s="9"/>
      <c r="F184" s="9"/>
      <c r="G184" s="9"/>
      <c r="H184" s="9"/>
      <c r="I184" s="10"/>
      <c r="J184" s="10"/>
      <c r="K184" s="10"/>
      <c r="L184" s="10"/>
      <c r="M184" s="10"/>
    </row>
    <row r="185" spans="1:13" ht="15" x14ac:dyDescent="0.25">
      <c r="A185" s="10"/>
      <c r="B185" s="9"/>
      <c r="C185" s="9"/>
      <c r="D185" s="9"/>
      <c r="E185" s="9"/>
      <c r="F185" s="9"/>
      <c r="G185" s="9"/>
      <c r="H185" s="9"/>
      <c r="I185" s="10"/>
      <c r="J185" s="10"/>
      <c r="K185" s="10"/>
      <c r="L185" s="10"/>
      <c r="M185" s="10"/>
    </row>
    <row r="186" spans="1:13" ht="15" x14ac:dyDescent="0.25">
      <c r="A186" s="10"/>
      <c r="B186" s="9"/>
      <c r="C186" s="9"/>
      <c r="D186" s="9"/>
      <c r="E186" s="9"/>
      <c r="F186" s="9"/>
      <c r="G186" s="9"/>
      <c r="H186" s="9"/>
      <c r="I186" s="10"/>
      <c r="J186" s="10"/>
      <c r="K186" s="10"/>
      <c r="L186" s="10"/>
      <c r="M186" s="10"/>
    </row>
    <row r="187" spans="1:13" ht="15" x14ac:dyDescent="0.25">
      <c r="A187" s="10"/>
      <c r="B187" s="9"/>
      <c r="C187" s="9"/>
      <c r="D187" s="9"/>
      <c r="E187" s="9"/>
      <c r="F187" s="9"/>
      <c r="G187" s="9"/>
      <c r="H187" s="9"/>
      <c r="I187" s="10"/>
      <c r="J187" s="10"/>
      <c r="K187" s="10"/>
      <c r="L187" s="10"/>
      <c r="M187" s="10"/>
    </row>
    <row r="188" spans="1:13" ht="15" x14ac:dyDescent="0.25">
      <c r="A188" s="10"/>
      <c r="B188" s="9"/>
      <c r="C188" s="9"/>
      <c r="D188" s="9"/>
      <c r="E188" s="9"/>
      <c r="F188" s="9"/>
      <c r="G188" s="9"/>
      <c r="H188" s="9"/>
      <c r="I188" s="10"/>
      <c r="J188" s="10"/>
      <c r="K188" s="10"/>
      <c r="L188" s="10"/>
      <c r="M188" s="10"/>
    </row>
    <row r="189" spans="1:13" ht="15" x14ac:dyDescent="0.25">
      <c r="A189" s="10"/>
      <c r="B189" s="9"/>
      <c r="C189" s="9"/>
      <c r="D189" s="9"/>
      <c r="E189" s="9"/>
      <c r="F189" s="9"/>
      <c r="G189" s="9"/>
      <c r="H189" s="9"/>
      <c r="I189" s="10"/>
      <c r="J189" s="10"/>
      <c r="K189" s="10"/>
      <c r="L189" s="10"/>
      <c r="M189" s="10"/>
    </row>
    <row r="190" spans="1:13" ht="15" x14ac:dyDescent="0.25">
      <c r="A190" s="10"/>
      <c r="B190" s="9"/>
      <c r="C190" s="9"/>
      <c r="D190" s="9"/>
      <c r="E190" s="9"/>
      <c r="F190" s="9"/>
      <c r="G190" s="9"/>
      <c r="H190" s="9"/>
      <c r="I190" s="10"/>
      <c r="J190" s="10"/>
      <c r="K190" s="10"/>
      <c r="L190" s="10"/>
      <c r="M190" s="10"/>
    </row>
    <row r="191" spans="1:13" ht="15" x14ac:dyDescent="0.25">
      <c r="A191" s="10"/>
      <c r="B191" s="9"/>
      <c r="C191" s="9"/>
      <c r="D191" s="9"/>
      <c r="E191" s="9"/>
      <c r="F191" s="9"/>
      <c r="G191" s="9"/>
      <c r="H191" s="9"/>
      <c r="I191" s="10"/>
      <c r="J191" s="10"/>
      <c r="K191" s="10"/>
      <c r="L191" s="10"/>
      <c r="M191" s="10"/>
    </row>
    <row r="192" spans="1:13" ht="15" x14ac:dyDescent="0.25">
      <c r="A192" s="10"/>
      <c r="B192" s="9"/>
      <c r="C192" s="9"/>
      <c r="D192" s="9"/>
      <c r="E192" s="9"/>
      <c r="F192" s="9"/>
      <c r="G192" s="9"/>
      <c r="H192" s="9"/>
      <c r="I192" s="10"/>
      <c r="J192" s="10"/>
      <c r="K192" s="10"/>
      <c r="L192" s="10"/>
      <c r="M192" s="10"/>
    </row>
    <row r="193" spans="1:13" ht="15" x14ac:dyDescent="0.25">
      <c r="A193" s="10"/>
      <c r="B193" s="9"/>
      <c r="C193" s="9"/>
      <c r="D193" s="9"/>
      <c r="E193" s="9"/>
      <c r="F193" s="9"/>
      <c r="G193" s="9"/>
      <c r="H193" s="9"/>
      <c r="I193" s="10"/>
      <c r="J193" s="10"/>
      <c r="K193" s="10"/>
      <c r="L193" s="10"/>
      <c r="M193" s="10"/>
    </row>
    <row r="194" spans="1:13" ht="15" x14ac:dyDescent="0.25">
      <c r="A194" s="10"/>
      <c r="B194" s="9"/>
      <c r="C194" s="9"/>
      <c r="D194" s="9"/>
      <c r="E194" s="9"/>
      <c r="F194" s="9"/>
      <c r="G194" s="9"/>
      <c r="H194" s="9"/>
      <c r="I194" s="10"/>
      <c r="J194" s="10"/>
      <c r="K194" s="10"/>
      <c r="L194" s="10"/>
      <c r="M194" s="10"/>
    </row>
    <row r="195" spans="1:13" ht="15" x14ac:dyDescent="0.25">
      <c r="A195" s="10"/>
      <c r="B195" s="9"/>
      <c r="C195" s="9"/>
      <c r="D195" s="9"/>
      <c r="E195" s="9"/>
      <c r="F195" s="9"/>
      <c r="G195" s="9"/>
      <c r="H195" s="9"/>
      <c r="I195" s="10"/>
      <c r="J195" s="10"/>
      <c r="K195" s="10"/>
      <c r="L195" s="10"/>
      <c r="M195" s="10"/>
    </row>
    <row r="196" spans="1:13" ht="15" x14ac:dyDescent="0.25">
      <c r="A196" s="10"/>
      <c r="B196" s="9"/>
      <c r="C196" s="9"/>
      <c r="D196" s="9"/>
      <c r="E196" s="9"/>
      <c r="F196" s="9"/>
      <c r="G196" s="9"/>
      <c r="H196" s="9"/>
      <c r="I196" s="10"/>
      <c r="J196" s="10"/>
      <c r="K196" s="10"/>
      <c r="L196" s="10"/>
      <c r="M196" s="10"/>
    </row>
    <row r="197" spans="1:13" ht="15" x14ac:dyDescent="0.25">
      <c r="A197" s="10"/>
      <c r="B197" s="9"/>
      <c r="C197" s="9"/>
      <c r="D197" s="9"/>
      <c r="E197" s="9"/>
      <c r="F197" s="9"/>
      <c r="G197" s="9"/>
      <c r="H197" s="9"/>
      <c r="I197" s="10"/>
      <c r="J197" s="10"/>
      <c r="K197" s="10"/>
      <c r="L197" s="10"/>
      <c r="M197" s="10"/>
    </row>
    <row r="198" spans="1:13" ht="15" x14ac:dyDescent="0.25">
      <c r="A198" s="10"/>
      <c r="B198" s="9"/>
      <c r="C198" s="9"/>
      <c r="D198" s="9"/>
      <c r="E198" s="9"/>
      <c r="F198" s="9"/>
      <c r="G198" s="9"/>
      <c r="H198" s="9"/>
      <c r="I198" s="10"/>
      <c r="J198" s="10"/>
      <c r="K198" s="10"/>
      <c r="L198" s="10"/>
      <c r="M198" s="10"/>
    </row>
    <row r="199" spans="1:13" ht="15" x14ac:dyDescent="0.25">
      <c r="A199" s="10"/>
      <c r="B199" s="9"/>
      <c r="C199" s="9"/>
      <c r="D199" s="9"/>
      <c r="E199" s="9"/>
      <c r="F199" s="9"/>
      <c r="G199" s="9"/>
      <c r="H199" s="9"/>
      <c r="I199" s="10"/>
      <c r="J199" s="10"/>
      <c r="K199" s="10"/>
      <c r="L199" s="10"/>
      <c r="M199" s="10"/>
    </row>
    <row r="200" spans="1:13" ht="15" x14ac:dyDescent="0.25">
      <c r="A200" s="10"/>
      <c r="B200" s="9"/>
      <c r="C200" s="9"/>
      <c r="D200" s="9"/>
      <c r="E200" s="9"/>
      <c r="F200" s="9"/>
      <c r="G200" s="9"/>
      <c r="H200" s="9"/>
      <c r="I200" s="10"/>
      <c r="J200" s="10"/>
      <c r="K200" s="10"/>
      <c r="L200" s="10"/>
      <c r="M200" s="10"/>
    </row>
    <row r="201" spans="1:13" ht="15" x14ac:dyDescent="0.25">
      <c r="A201" s="10"/>
      <c r="B201" s="9"/>
      <c r="C201" s="9"/>
      <c r="D201" s="9"/>
      <c r="E201" s="9"/>
      <c r="F201" s="9"/>
      <c r="G201" s="9"/>
      <c r="H201" s="9"/>
      <c r="I201" s="10"/>
      <c r="J201" s="10"/>
      <c r="K201" s="10"/>
      <c r="L201" s="10"/>
      <c r="M201" s="10"/>
    </row>
    <row r="202" spans="1:13" ht="15" x14ac:dyDescent="0.25">
      <c r="A202" s="10"/>
      <c r="B202" s="9"/>
      <c r="C202" s="9"/>
      <c r="D202" s="9"/>
      <c r="E202" s="9"/>
      <c r="F202" s="9"/>
      <c r="G202" s="9"/>
      <c r="H202" s="9"/>
      <c r="I202" s="10"/>
      <c r="J202" s="10"/>
      <c r="K202" s="10"/>
      <c r="L202" s="10"/>
      <c r="M202" s="10"/>
    </row>
    <row r="203" spans="1:13" ht="15" x14ac:dyDescent="0.25">
      <c r="A203" s="10"/>
      <c r="B203" s="9"/>
      <c r="C203" s="9"/>
      <c r="D203" s="9"/>
      <c r="E203" s="9"/>
      <c r="F203" s="9"/>
      <c r="G203" s="9"/>
      <c r="H203" s="9"/>
      <c r="I203" s="10"/>
      <c r="J203" s="10"/>
      <c r="K203" s="10"/>
      <c r="L203" s="10"/>
      <c r="M203" s="10"/>
    </row>
    <row r="204" spans="1:13" ht="15" x14ac:dyDescent="0.25">
      <c r="A204" s="10"/>
      <c r="B204" s="9"/>
      <c r="C204" s="9"/>
      <c r="D204" s="9"/>
      <c r="E204" s="9"/>
      <c r="F204" s="9"/>
      <c r="G204" s="9"/>
      <c r="H204" s="9"/>
      <c r="I204" s="10"/>
      <c r="J204" s="10"/>
      <c r="K204" s="10"/>
      <c r="L204" s="10"/>
      <c r="M204" s="10"/>
    </row>
    <row r="205" spans="1:13" ht="15" x14ac:dyDescent="0.25">
      <c r="A205" s="10"/>
      <c r="B205" s="9"/>
      <c r="C205" s="9"/>
      <c r="D205" s="9"/>
      <c r="E205" s="9"/>
      <c r="F205" s="9"/>
      <c r="G205" s="9"/>
      <c r="H205" s="9"/>
      <c r="I205" s="10"/>
      <c r="J205" s="10"/>
      <c r="K205" s="10"/>
      <c r="L205" s="10"/>
      <c r="M205" s="10"/>
    </row>
    <row r="206" spans="1:13" ht="15" x14ac:dyDescent="0.25">
      <c r="A206" s="10"/>
      <c r="B206" s="9"/>
      <c r="C206" s="9"/>
      <c r="D206" s="9"/>
      <c r="E206" s="9"/>
      <c r="F206" s="9"/>
      <c r="G206" s="9"/>
      <c r="H206" s="9"/>
      <c r="I206" s="10"/>
      <c r="J206" s="10"/>
      <c r="K206" s="10"/>
      <c r="L206" s="10"/>
      <c r="M206" s="10"/>
    </row>
    <row r="207" spans="1:13" ht="15" x14ac:dyDescent="0.25">
      <c r="A207" s="10"/>
      <c r="B207" s="9"/>
      <c r="C207" s="9"/>
      <c r="D207" s="9"/>
      <c r="E207" s="9"/>
      <c r="F207" s="9"/>
      <c r="G207" s="9"/>
      <c r="H207" s="9"/>
      <c r="I207" s="10"/>
      <c r="J207" s="10"/>
      <c r="K207" s="10"/>
      <c r="L207" s="10"/>
      <c r="M207" s="10"/>
    </row>
    <row r="208" spans="1:13" ht="15" x14ac:dyDescent="0.25">
      <c r="A208" s="10"/>
      <c r="B208" s="9"/>
      <c r="C208" s="9"/>
      <c r="D208" s="9"/>
      <c r="E208" s="9"/>
      <c r="F208" s="9"/>
      <c r="G208" s="9"/>
      <c r="H208" s="9"/>
      <c r="I208" s="10"/>
      <c r="J208" s="10"/>
      <c r="K208" s="10"/>
      <c r="L208" s="10"/>
      <c r="M208" s="10"/>
    </row>
    <row r="209" spans="1:13" ht="15" x14ac:dyDescent="0.25">
      <c r="A209" s="10"/>
      <c r="B209" s="9"/>
      <c r="C209" s="9"/>
      <c r="D209" s="9"/>
      <c r="E209" s="9"/>
      <c r="F209" s="9"/>
      <c r="G209" s="9"/>
      <c r="H209" s="9"/>
      <c r="I209" s="10"/>
      <c r="J209" s="10"/>
      <c r="K209" s="10"/>
      <c r="L209" s="10"/>
      <c r="M209" s="10"/>
    </row>
    <row r="210" spans="1:13" ht="15" x14ac:dyDescent="0.25">
      <c r="A210" s="10"/>
      <c r="B210" s="9"/>
      <c r="C210" s="9"/>
      <c r="D210" s="9"/>
      <c r="E210" s="9"/>
      <c r="F210" s="9"/>
      <c r="G210" s="9"/>
      <c r="H210" s="9"/>
      <c r="I210" s="10"/>
      <c r="J210" s="10"/>
      <c r="K210" s="10"/>
      <c r="L210" s="10"/>
      <c r="M210" s="10"/>
    </row>
    <row r="211" spans="1:13" ht="15" x14ac:dyDescent="0.25">
      <c r="A211" s="10"/>
      <c r="B211" s="9"/>
      <c r="C211" s="9"/>
      <c r="D211" s="9"/>
      <c r="E211" s="9"/>
      <c r="F211" s="9"/>
      <c r="G211" s="9"/>
      <c r="H211" s="9"/>
      <c r="I211" s="10"/>
      <c r="J211" s="10"/>
      <c r="K211" s="10"/>
      <c r="L211" s="10"/>
      <c r="M211" s="10"/>
    </row>
    <row r="212" spans="1:13" ht="15" x14ac:dyDescent="0.25">
      <c r="A212" s="10"/>
      <c r="B212" s="9"/>
      <c r="C212" s="9"/>
      <c r="D212" s="9"/>
      <c r="E212" s="9"/>
      <c r="F212" s="9"/>
      <c r="G212" s="9"/>
      <c r="H212" s="9"/>
      <c r="I212" s="10"/>
      <c r="J212" s="10"/>
      <c r="K212" s="10"/>
      <c r="L212" s="10"/>
      <c r="M212" s="10"/>
    </row>
    <row r="213" spans="1:13" ht="15" x14ac:dyDescent="0.25">
      <c r="A213" s="10"/>
      <c r="B213" s="9"/>
      <c r="C213" s="9"/>
      <c r="D213" s="9"/>
      <c r="E213" s="9"/>
      <c r="F213" s="9"/>
      <c r="G213" s="9"/>
      <c r="H213" s="9"/>
      <c r="I213" s="10"/>
      <c r="J213" s="10"/>
      <c r="K213" s="10"/>
      <c r="L213" s="10"/>
      <c r="M213" s="10"/>
    </row>
    <row r="214" spans="1:13" ht="15" x14ac:dyDescent="0.25">
      <c r="A214" s="10"/>
      <c r="B214" s="9"/>
      <c r="C214" s="9"/>
      <c r="D214" s="9"/>
      <c r="E214" s="9"/>
      <c r="F214" s="9"/>
      <c r="G214" s="9"/>
      <c r="H214" s="9"/>
      <c r="I214" s="10"/>
      <c r="J214" s="10"/>
      <c r="K214" s="10"/>
      <c r="L214" s="10"/>
      <c r="M214" s="10"/>
    </row>
    <row r="215" spans="1:13" ht="15" x14ac:dyDescent="0.25">
      <c r="A215" s="10"/>
      <c r="B215" s="9"/>
      <c r="C215" s="9"/>
      <c r="D215" s="9"/>
      <c r="E215" s="9"/>
      <c r="F215" s="9"/>
      <c r="G215" s="9"/>
      <c r="H215" s="9"/>
      <c r="I215" s="10"/>
      <c r="J215" s="10"/>
      <c r="K215" s="10"/>
      <c r="L215" s="10"/>
      <c r="M215" s="10"/>
    </row>
    <row r="216" spans="1:13" ht="15" x14ac:dyDescent="0.25">
      <c r="A216" s="10"/>
      <c r="B216" s="9"/>
      <c r="C216" s="9"/>
      <c r="D216" s="9"/>
      <c r="E216" s="9"/>
      <c r="F216" s="9"/>
      <c r="G216" s="9"/>
      <c r="H216" s="9"/>
      <c r="I216" s="10"/>
      <c r="J216" s="10"/>
      <c r="K216" s="10"/>
      <c r="L216" s="10"/>
      <c r="M216" s="10"/>
    </row>
    <row r="217" spans="1:13" ht="15" x14ac:dyDescent="0.25">
      <c r="A217" s="10"/>
      <c r="B217" s="9"/>
      <c r="C217" s="9"/>
      <c r="D217" s="9"/>
      <c r="E217" s="9"/>
      <c r="F217" s="9"/>
      <c r="G217" s="9"/>
      <c r="H217" s="9"/>
      <c r="I217" s="10"/>
      <c r="J217" s="10"/>
      <c r="K217" s="10"/>
      <c r="L217" s="10"/>
      <c r="M217" s="10"/>
    </row>
    <row r="218" spans="1:13" ht="15" x14ac:dyDescent="0.25">
      <c r="A218" s="10"/>
      <c r="B218" s="9"/>
      <c r="C218" s="9"/>
      <c r="D218" s="9"/>
      <c r="E218" s="9"/>
      <c r="F218" s="9"/>
      <c r="G218" s="9"/>
      <c r="H218" s="9"/>
      <c r="I218" s="10"/>
      <c r="J218" s="10"/>
      <c r="K218" s="10"/>
      <c r="L218" s="10"/>
      <c r="M218" s="10"/>
    </row>
    <row r="219" spans="1:13" ht="15" x14ac:dyDescent="0.25">
      <c r="A219" s="10"/>
      <c r="B219" s="9"/>
      <c r="C219" s="9"/>
      <c r="D219" s="9"/>
      <c r="E219" s="9"/>
      <c r="F219" s="9"/>
      <c r="G219" s="9"/>
      <c r="H219" s="9"/>
      <c r="I219" s="10"/>
      <c r="J219" s="10"/>
      <c r="K219" s="10"/>
      <c r="L219" s="10"/>
      <c r="M219" s="10"/>
    </row>
    <row r="220" spans="1:13" ht="15" x14ac:dyDescent="0.25">
      <c r="A220" s="10"/>
      <c r="B220" s="9"/>
      <c r="C220" s="9"/>
      <c r="D220" s="9"/>
      <c r="E220" s="9"/>
      <c r="F220" s="9"/>
      <c r="G220" s="9"/>
      <c r="H220" s="9"/>
      <c r="I220" s="10"/>
      <c r="J220" s="10"/>
      <c r="K220" s="10"/>
      <c r="L220" s="10"/>
      <c r="M220" s="10"/>
    </row>
    <row r="221" spans="1:13" ht="15" x14ac:dyDescent="0.25">
      <c r="A221" s="10"/>
      <c r="B221" s="9"/>
      <c r="C221" s="9"/>
      <c r="D221" s="9"/>
      <c r="E221" s="9"/>
      <c r="F221" s="9"/>
      <c r="G221" s="9"/>
      <c r="H221" s="9"/>
      <c r="I221" s="10"/>
      <c r="J221" s="10"/>
      <c r="K221" s="10"/>
      <c r="L221" s="10"/>
      <c r="M221" s="10"/>
    </row>
    <row r="222" spans="1:13" ht="15" x14ac:dyDescent="0.25">
      <c r="A222" s="10"/>
      <c r="B222" s="9"/>
      <c r="C222" s="9"/>
      <c r="D222" s="9"/>
      <c r="E222" s="9"/>
      <c r="F222" s="9"/>
      <c r="G222" s="9"/>
      <c r="H222" s="9"/>
      <c r="I222" s="10"/>
      <c r="J222" s="10"/>
      <c r="K222" s="10"/>
      <c r="L222" s="10"/>
      <c r="M222" s="10"/>
    </row>
    <row r="223" spans="1:13" ht="15" x14ac:dyDescent="0.25">
      <c r="A223" s="10"/>
      <c r="B223" s="9"/>
      <c r="C223" s="9"/>
      <c r="D223" s="9"/>
      <c r="E223" s="9"/>
      <c r="F223" s="9"/>
      <c r="G223" s="9"/>
      <c r="H223" s="9"/>
      <c r="I223" s="10"/>
      <c r="J223" s="10"/>
      <c r="K223" s="10"/>
      <c r="L223" s="10"/>
      <c r="M223" s="10"/>
    </row>
    <row r="224" spans="1:13" ht="15" x14ac:dyDescent="0.25">
      <c r="A224" s="10"/>
      <c r="B224" s="9"/>
      <c r="C224" s="9"/>
      <c r="D224" s="9"/>
      <c r="E224" s="9"/>
      <c r="F224" s="9"/>
      <c r="G224" s="9"/>
      <c r="H224" s="9"/>
      <c r="I224" s="10"/>
      <c r="J224" s="10"/>
      <c r="K224" s="10"/>
      <c r="L224" s="10"/>
      <c r="M224" s="10"/>
    </row>
    <row r="225" spans="1:13" ht="15" x14ac:dyDescent="0.25">
      <c r="A225" s="10"/>
      <c r="B225" s="9"/>
      <c r="C225" s="9"/>
      <c r="D225" s="9"/>
      <c r="E225" s="9"/>
      <c r="F225" s="9"/>
      <c r="G225" s="9"/>
      <c r="H225" s="9"/>
      <c r="I225" s="10"/>
      <c r="J225" s="10"/>
      <c r="K225" s="10"/>
      <c r="L225" s="10"/>
      <c r="M225" s="10"/>
    </row>
    <row r="226" spans="1:13" ht="15" x14ac:dyDescent="0.25">
      <c r="A226" s="10"/>
      <c r="B226" s="9"/>
      <c r="C226" s="9"/>
      <c r="D226" s="9"/>
      <c r="E226" s="9"/>
      <c r="F226" s="9"/>
      <c r="G226" s="9"/>
      <c r="H226" s="9"/>
      <c r="I226" s="10"/>
      <c r="J226" s="10"/>
      <c r="K226" s="10"/>
      <c r="L226" s="10"/>
      <c r="M226" s="10"/>
    </row>
    <row r="227" spans="1:13" ht="15" x14ac:dyDescent="0.25">
      <c r="A227" s="10"/>
      <c r="B227" s="9"/>
      <c r="C227" s="9"/>
      <c r="D227" s="9"/>
      <c r="E227" s="9"/>
      <c r="F227" s="9"/>
      <c r="G227" s="9"/>
      <c r="H227" s="9"/>
      <c r="I227" s="10"/>
      <c r="J227" s="10"/>
      <c r="K227" s="10"/>
      <c r="L227" s="10"/>
      <c r="M227" s="10"/>
    </row>
    <row r="228" spans="1:13" ht="15" x14ac:dyDescent="0.25">
      <c r="A228" s="10"/>
      <c r="B228" s="9"/>
      <c r="C228" s="9"/>
      <c r="D228" s="9"/>
      <c r="E228" s="9"/>
      <c r="F228" s="9"/>
      <c r="G228" s="9"/>
      <c r="H228" s="9"/>
      <c r="I228" s="10"/>
      <c r="J228" s="10"/>
      <c r="K228" s="10"/>
      <c r="L228" s="10"/>
      <c r="M228" s="10"/>
    </row>
    <row r="229" spans="1:13" ht="15" x14ac:dyDescent="0.25">
      <c r="A229" s="10"/>
      <c r="B229" s="9"/>
      <c r="C229" s="9"/>
      <c r="D229" s="9"/>
      <c r="E229" s="9"/>
      <c r="F229" s="9"/>
      <c r="G229" s="9"/>
      <c r="H229" s="9"/>
      <c r="I229" s="10"/>
      <c r="J229" s="10"/>
      <c r="K229" s="10"/>
      <c r="L229" s="10"/>
      <c r="M229" s="10"/>
    </row>
    <row r="230" spans="1:13" ht="15" x14ac:dyDescent="0.25">
      <c r="A230" s="10"/>
      <c r="B230" s="9"/>
      <c r="C230" s="9"/>
      <c r="D230" s="9"/>
      <c r="E230" s="9"/>
      <c r="F230" s="9"/>
      <c r="G230" s="9"/>
      <c r="H230" s="9"/>
      <c r="I230" s="10"/>
      <c r="J230" s="10"/>
      <c r="K230" s="10"/>
      <c r="L230" s="10"/>
      <c r="M230" s="10"/>
    </row>
    <row r="231" spans="1:13" ht="15" x14ac:dyDescent="0.25">
      <c r="A231" s="10"/>
      <c r="B231" s="9"/>
      <c r="C231" s="9"/>
      <c r="D231" s="9"/>
      <c r="E231" s="9"/>
      <c r="F231" s="9"/>
      <c r="G231" s="9"/>
      <c r="H231" s="9"/>
      <c r="I231" s="10"/>
      <c r="J231" s="10"/>
      <c r="K231" s="10"/>
      <c r="L231" s="10"/>
      <c r="M231" s="10"/>
    </row>
    <row r="232" spans="1:13" ht="15" x14ac:dyDescent="0.25">
      <c r="A232" s="10"/>
      <c r="B232" s="9"/>
      <c r="C232" s="9"/>
      <c r="D232" s="9"/>
      <c r="E232" s="9"/>
      <c r="F232" s="9"/>
      <c r="G232" s="9"/>
      <c r="H232" s="9"/>
      <c r="I232" s="10"/>
      <c r="J232" s="10"/>
      <c r="K232" s="10"/>
      <c r="L232" s="10"/>
      <c r="M232" s="10"/>
    </row>
    <row r="233" spans="1:13" ht="15" x14ac:dyDescent="0.25">
      <c r="A233" s="10"/>
      <c r="B233" s="9"/>
      <c r="C233" s="9"/>
      <c r="D233" s="9"/>
      <c r="E233" s="9"/>
      <c r="F233" s="9"/>
      <c r="G233" s="9"/>
      <c r="H233" s="9"/>
      <c r="I233" s="10"/>
      <c r="J233" s="10"/>
      <c r="K233" s="10"/>
      <c r="L233" s="10"/>
      <c r="M233" s="10"/>
    </row>
    <row r="234" spans="1:13" ht="15" x14ac:dyDescent="0.25">
      <c r="A234" s="10"/>
      <c r="B234" s="9"/>
      <c r="C234" s="9"/>
      <c r="D234" s="9"/>
      <c r="E234" s="9"/>
      <c r="F234" s="9"/>
      <c r="G234" s="9"/>
      <c r="H234" s="9"/>
      <c r="I234" s="10"/>
      <c r="J234" s="10"/>
      <c r="K234" s="10"/>
      <c r="L234" s="10"/>
      <c r="M234" s="10"/>
    </row>
    <row r="235" spans="1:13" ht="15" x14ac:dyDescent="0.25">
      <c r="A235" s="10"/>
      <c r="B235" s="9"/>
      <c r="C235" s="9"/>
      <c r="D235" s="9"/>
      <c r="E235" s="9"/>
      <c r="F235" s="9"/>
      <c r="G235" s="9"/>
      <c r="H235" s="9"/>
      <c r="I235" s="10"/>
      <c r="J235" s="10"/>
      <c r="K235" s="10"/>
      <c r="L235" s="10"/>
      <c r="M235" s="10"/>
    </row>
    <row r="236" spans="1:13" ht="15" x14ac:dyDescent="0.25">
      <c r="A236" s="10"/>
      <c r="B236" s="9"/>
      <c r="C236" s="9"/>
      <c r="D236" s="9"/>
      <c r="E236" s="9"/>
      <c r="F236" s="9"/>
      <c r="G236" s="9"/>
      <c r="H236" s="9"/>
      <c r="I236" s="10"/>
      <c r="J236" s="10"/>
      <c r="K236" s="10"/>
      <c r="L236" s="10"/>
      <c r="M236" s="10"/>
    </row>
    <row r="237" spans="1:13" ht="15" x14ac:dyDescent="0.25">
      <c r="A237" s="10"/>
      <c r="B237" s="9"/>
      <c r="C237" s="9"/>
      <c r="D237" s="9"/>
      <c r="E237" s="9"/>
      <c r="F237" s="9"/>
      <c r="G237" s="9"/>
      <c r="H237" s="9"/>
      <c r="I237" s="10"/>
      <c r="J237" s="10"/>
      <c r="K237" s="10"/>
      <c r="L237" s="10"/>
      <c r="M237" s="10"/>
    </row>
    <row r="238" spans="1:13" ht="15" x14ac:dyDescent="0.25">
      <c r="A238" s="10"/>
      <c r="B238" s="9"/>
      <c r="C238" s="9"/>
      <c r="D238" s="9"/>
      <c r="E238" s="9"/>
      <c r="F238" s="9"/>
      <c r="G238" s="9"/>
      <c r="H238" s="9"/>
      <c r="I238" s="10"/>
      <c r="J238" s="10"/>
      <c r="K238" s="10"/>
      <c r="L238" s="10"/>
      <c r="M238" s="10"/>
    </row>
    <row r="239" spans="1:13" ht="15" x14ac:dyDescent="0.25">
      <c r="A239" s="10"/>
      <c r="B239" s="9"/>
      <c r="C239" s="9"/>
      <c r="D239" s="9"/>
      <c r="E239" s="9"/>
      <c r="F239" s="9"/>
      <c r="G239" s="9"/>
      <c r="H239" s="9"/>
      <c r="I239" s="10"/>
      <c r="J239" s="10"/>
      <c r="K239" s="10"/>
      <c r="L239" s="10"/>
      <c r="M239" s="10"/>
    </row>
    <row r="240" spans="1:13" ht="15" x14ac:dyDescent="0.25">
      <c r="A240" s="10"/>
      <c r="B240" s="9"/>
      <c r="C240" s="9"/>
      <c r="D240" s="9"/>
      <c r="E240" s="9"/>
      <c r="F240" s="9"/>
      <c r="G240" s="9"/>
      <c r="H240" s="9"/>
      <c r="I240" s="10"/>
      <c r="J240" s="10"/>
      <c r="K240" s="10"/>
      <c r="L240" s="10"/>
      <c r="M240" s="10"/>
    </row>
    <row r="241" spans="1:13" ht="15" x14ac:dyDescent="0.25">
      <c r="A241" s="10"/>
      <c r="B241" s="9"/>
      <c r="C241" s="9"/>
      <c r="D241" s="9"/>
      <c r="E241" s="9"/>
      <c r="F241" s="9"/>
      <c r="G241" s="9"/>
      <c r="H241" s="9"/>
      <c r="I241" s="10"/>
      <c r="J241" s="10"/>
      <c r="K241" s="10"/>
      <c r="L241" s="10"/>
      <c r="M241" s="10"/>
    </row>
    <row r="242" spans="1:13" ht="15" x14ac:dyDescent="0.25">
      <c r="A242" s="10"/>
      <c r="B242" s="9"/>
      <c r="C242" s="9"/>
      <c r="D242" s="9"/>
      <c r="E242" s="9"/>
      <c r="F242" s="9"/>
      <c r="G242" s="9"/>
      <c r="H242" s="9"/>
      <c r="I242" s="10"/>
      <c r="J242" s="10"/>
      <c r="K242" s="10"/>
      <c r="L242" s="10"/>
      <c r="M242" s="10"/>
    </row>
    <row r="243" spans="1:13" ht="15" x14ac:dyDescent="0.25">
      <c r="A243" s="10"/>
      <c r="B243" s="9"/>
      <c r="C243" s="9"/>
      <c r="D243" s="9"/>
      <c r="E243" s="9"/>
      <c r="F243" s="9"/>
      <c r="G243" s="9"/>
      <c r="H243" s="9"/>
      <c r="I243" s="10"/>
      <c r="J243" s="10"/>
      <c r="K243" s="10"/>
      <c r="L243" s="10"/>
      <c r="M243" s="10"/>
    </row>
    <row r="244" spans="1:13" ht="15" x14ac:dyDescent="0.25">
      <c r="A244" s="10"/>
      <c r="B244" s="9"/>
      <c r="C244" s="9"/>
      <c r="D244" s="9"/>
      <c r="E244" s="9"/>
      <c r="F244" s="9"/>
      <c r="G244" s="9"/>
      <c r="H244" s="9"/>
      <c r="I244" s="10"/>
      <c r="J244" s="10"/>
      <c r="K244" s="10"/>
      <c r="L244" s="10"/>
      <c r="M244" s="10"/>
    </row>
    <row r="245" spans="1:13" ht="15" x14ac:dyDescent="0.25">
      <c r="A245" s="10"/>
      <c r="B245" s="9"/>
      <c r="C245" s="9"/>
      <c r="D245" s="9"/>
      <c r="E245" s="9"/>
      <c r="F245" s="9"/>
      <c r="G245" s="9"/>
      <c r="H245" s="9"/>
      <c r="I245" s="10"/>
      <c r="J245" s="10"/>
      <c r="K245" s="10"/>
      <c r="L245" s="10"/>
      <c r="M245" s="10"/>
    </row>
    <row r="246" spans="1:13" ht="15" x14ac:dyDescent="0.25">
      <c r="A246" s="10"/>
      <c r="B246" s="9"/>
      <c r="C246" s="9"/>
      <c r="D246" s="9"/>
      <c r="E246" s="9"/>
      <c r="F246" s="9"/>
      <c r="G246" s="9"/>
      <c r="H246" s="9"/>
      <c r="I246" s="10"/>
      <c r="J246" s="10"/>
      <c r="K246" s="10"/>
      <c r="L246" s="10"/>
      <c r="M246" s="10"/>
    </row>
    <row r="247" spans="1:13" ht="15" x14ac:dyDescent="0.25">
      <c r="A247" s="10"/>
      <c r="B247" s="9"/>
      <c r="C247" s="9"/>
      <c r="D247" s="9"/>
      <c r="E247" s="9"/>
      <c r="F247" s="9"/>
      <c r="G247" s="9"/>
      <c r="H247" s="9"/>
      <c r="I247" s="10"/>
      <c r="J247" s="10"/>
      <c r="K247" s="10"/>
      <c r="L247" s="10"/>
      <c r="M247" s="10"/>
    </row>
    <row r="248" spans="1:13" ht="15" x14ac:dyDescent="0.25">
      <c r="A248" s="10"/>
      <c r="B248" s="9"/>
      <c r="C248" s="9"/>
      <c r="D248" s="9"/>
      <c r="E248" s="9"/>
      <c r="F248" s="9"/>
      <c r="G248" s="9"/>
      <c r="H248" s="9"/>
      <c r="I248" s="10"/>
      <c r="J248" s="10"/>
      <c r="K248" s="10"/>
      <c r="L248" s="10"/>
      <c r="M248" s="10"/>
    </row>
    <row r="249" spans="1:13" ht="15" x14ac:dyDescent="0.25">
      <c r="A249" s="10"/>
      <c r="B249" s="9"/>
      <c r="C249" s="9"/>
      <c r="D249" s="9"/>
      <c r="E249" s="9"/>
      <c r="F249" s="9"/>
      <c r="G249" s="9"/>
      <c r="H249" s="9"/>
      <c r="I249" s="10"/>
      <c r="J249" s="10"/>
      <c r="K249" s="10"/>
      <c r="L249" s="10"/>
      <c r="M249" s="10"/>
    </row>
    <row r="250" spans="1:13" ht="15" x14ac:dyDescent="0.25">
      <c r="A250" s="10"/>
      <c r="B250" s="9"/>
      <c r="C250" s="9"/>
      <c r="D250" s="9"/>
      <c r="E250" s="9"/>
      <c r="F250" s="9"/>
      <c r="G250" s="9"/>
      <c r="H250" s="9"/>
      <c r="I250" s="10"/>
      <c r="J250" s="10"/>
      <c r="K250" s="10"/>
      <c r="L250" s="10"/>
      <c r="M250" s="10"/>
    </row>
    <row r="251" spans="1:13" ht="15" x14ac:dyDescent="0.25">
      <c r="A251" s="10"/>
      <c r="B251" s="9"/>
      <c r="C251" s="9"/>
      <c r="D251" s="9"/>
      <c r="E251" s="9"/>
      <c r="F251" s="9"/>
      <c r="G251" s="9"/>
      <c r="H251" s="9"/>
      <c r="I251" s="10"/>
      <c r="J251" s="10"/>
      <c r="K251" s="10"/>
      <c r="L251" s="10"/>
      <c r="M251" s="10"/>
    </row>
    <row r="252" spans="1:13" ht="15" x14ac:dyDescent="0.25">
      <c r="A252" s="10"/>
      <c r="B252" s="9"/>
      <c r="C252" s="9"/>
      <c r="D252" s="9"/>
      <c r="E252" s="9"/>
      <c r="F252" s="9"/>
      <c r="G252" s="9"/>
      <c r="H252" s="9"/>
      <c r="I252" s="10"/>
      <c r="J252" s="10"/>
      <c r="K252" s="10"/>
      <c r="L252" s="10"/>
      <c r="M252" s="10"/>
    </row>
    <row r="253" spans="1:13" ht="15" x14ac:dyDescent="0.25">
      <c r="A253" s="10"/>
      <c r="B253" s="9"/>
      <c r="C253" s="9"/>
      <c r="D253" s="9"/>
      <c r="E253" s="9"/>
      <c r="F253" s="9"/>
      <c r="G253" s="9"/>
      <c r="H253" s="9"/>
      <c r="I253" s="10"/>
      <c r="J253" s="10"/>
      <c r="K253" s="10"/>
      <c r="L253" s="10"/>
      <c r="M253" s="10"/>
    </row>
    <row r="254" spans="1:13" ht="15" x14ac:dyDescent="0.25">
      <c r="A254" s="10"/>
      <c r="B254" s="9"/>
      <c r="C254" s="9"/>
      <c r="D254" s="9"/>
      <c r="E254" s="9"/>
      <c r="F254" s="9"/>
      <c r="G254" s="9"/>
      <c r="H254" s="9"/>
      <c r="I254" s="10"/>
      <c r="J254" s="10"/>
      <c r="K254" s="10"/>
      <c r="L254" s="10"/>
      <c r="M254" s="10"/>
    </row>
    <row r="255" spans="1:13" ht="15" x14ac:dyDescent="0.25">
      <c r="A255" s="10"/>
      <c r="B255" s="9"/>
      <c r="C255" s="9"/>
      <c r="D255" s="9"/>
      <c r="E255" s="9"/>
      <c r="F255" s="9"/>
      <c r="G255" s="9"/>
      <c r="H255" s="9"/>
      <c r="I255" s="10"/>
      <c r="J255" s="10"/>
      <c r="K255" s="10"/>
      <c r="L255" s="10"/>
      <c r="M255" s="10"/>
    </row>
    <row r="256" spans="1:13" ht="15" x14ac:dyDescent="0.25">
      <c r="A256" s="10"/>
      <c r="B256" s="9"/>
      <c r="C256" s="9"/>
      <c r="D256" s="9"/>
      <c r="E256" s="9"/>
      <c r="F256" s="9"/>
      <c r="G256" s="9"/>
      <c r="H256" s="9"/>
      <c r="I256" s="10"/>
      <c r="J256" s="10"/>
      <c r="K256" s="10"/>
      <c r="L256" s="10"/>
      <c r="M256" s="10"/>
    </row>
    <row r="257" spans="1:13" ht="15" x14ac:dyDescent="0.25">
      <c r="A257" s="10"/>
      <c r="B257" s="9"/>
      <c r="C257" s="9"/>
      <c r="D257" s="9"/>
      <c r="E257" s="9"/>
      <c r="F257" s="9"/>
      <c r="G257" s="9"/>
      <c r="H257" s="9"/>
      <c r="I257" s="10"/>
      <c r="J257" s="10"/>
      <c r="K257" s="10"/>
      <c r="L257" s="10"/>
      <c r="M257" s="10"/>
    </row>
    <row r="258" spans="1:13" ht="15" x14ac:dyDescent="0.25">
      <c r="A258" s="10"/>
      <c r="B258" s="9"/>
      <c r="C258" s="9"/>
      <c r="D258" s="9"/>
      <c r="E258" s="9"/>
      <c r="F258" s="9"/>
      <c r="G258" s="9"/>
      <c r="H258" s="9"/>
      <c r="I258" s="10"/>
      <c r="J258" s="10"/>
      <c r="K258" s="10"/>
      <c r="L258" s="10"/>
      <c r="M258" s="10"/>
    </row>
    <row r="259" spans="1:13" ht="15" x14ac:dyDescent="0.25">
      <c r="A259" s="10"/>
      <c r="B259" s="9"/>
      <c r="C259" s="9"/>
      <c r="D259" s="9"/>
      <c r="E259" s="9"/>
      <c r="F259" s="9"/>
      <c r="G259" s="9"/>
      <c r="H259" s="9"/>
      <c r="I259" s="10"/>
      <c r="J259" s="10"/>
      <c r="K259" s="10"/>
      <c r="L259" s="10"/>
      <c r="M259" s="10"/>
    </row>
    <row r="260" spans="1:13" ht="15" x14ac:dyDescent="0.25">
      <c r="A260" s="10"/>
      <c r="B260" s="9"/>
      <c r="C260" s="9"/>
      <c r="D260" s="9"/>
      <c r="E260" s="9"/>
      <c r="F260" s="9"/>
      <c r="G260" s="9"/>
      <c r="H260" s="9"/>
      <c r="I260" s="10"/>
      <c r="J260" s="10"/>
      <c r="K260" s="10"/>
      <c r="L260" s="10"/>
      <c r="M260" s="10"/>
    </row>
    <row r="261" spans="1:13" ht="15" x14ac:dyDescent="0.25">
      <c r="A261" s="10"/>
      <c r="B261" s="9"/>
      <c r="C261" s="9"/>
      <c r="D261" s="9"/>
      <c r="E261" s="9"/>
      <c r="F261" s="9"/>
      <c r="G261" s="9"/>
      <c r="H261" s="9"/>
      <c r="I261" s="10"/>
      <c r="J261" s="10"/>
      <c r="K261" s="10"/>
      <c r="L261" s="10"/>
      <c r="M261" s="10"/>
    </row>
    <row r="262" spans="1:13" ht="15" x14ac:dyDescent="0.25">
      <c r="A262" s="10"/>
      <c r="B262" s="9"/>
      <c r="C262" s="9"/>
      <c r="D262" s="9"/>
      <c r="E262" s="9"/>
      <c r="F262" s="9"/>
      <c r="G262" s="9"/>
      <c r="H262" s="9"/>
      <c r="I262" s="10"/>
      <c r="J262" s="10"/>
      <c r="K262" s="10"/>
      <c r="L262" s="10"/>
      <c r="M262" s="10"/>
    </row>
    <row r="263" spans="1:13" ht="15" x14ac:dyDescent="0.25">
      <c r="A263" s="10"/>
      <c r="B263" s="9"/>
      <c r="C263" s="9"/>
      <c r="D263" s="9"/>
      <c r="E263" s="9"/>
      <c r="F263" s="9"/>
      <c r="G263" s="9"/>
      <c r="H263" s="9"/>
      <c r="I263" s="10"/>
      <c r="J263" s="10"/>
      <c r="K263" s="10"/>
      <c r="L263" s="10"/>
      <c r="M263" s="10"/>
    </row>
    <row r="264" spans="1:13" ht="15" x14ac:dyDescent="0.25">
      <c r="A264" s="10"/>
      <c r="B264" s="9"/>
      <c r="C264" s="9"/>
      <c r="D264" s="9"/>
      <c r="E264" s="9"/>
      <c r="F264" s="9"/>
      <c r="G264" s="9"/>
      <c r="H264" s="9"/>
      <c r="I264" s="10"/>
      <c r="J264" s="10"/>
      <c r="K264" s="10"/>
      <c r="L264" s="10"/>
      <c r="M264" s="10"/>
    </row>
    <row r="265" spans="1:13" ht="15" x14ac:dyDescent="0.25">
      <c r="A265" s="10"/>
      <c r="B265" s="9"/>
      <c r="C265" s="9"/>
      <c r="D265" s="9"/>
      <c r="E265" s="9"/>
      <c r="F265" s="9"/>
      <c r="G265" s="9"/>
      <c r="H265" s="9"/>
      <c r="I265" s="10"/>
      <c r="J265" s="10"/>
      <c r="K265" s="10"/>
      <c r="L265" s="10"/>
      <c r="M265" s="10"/>
    </row>
    <row r="266" spans="1:13" ht="15" x14ac:dyDescent="0.25">
      <c r="A266" s="10"/>
      <c r="B266" s="9"/>
      <c r="C266" s="9"/>
      <c r="D266" s="9"/>
      <c r="E266" s="9"/>
      <c r="F266" s="9"/>
      <c r="G266" s="9"/>
      <c r="H266" s="9"/>
      <c r="I266" s="10"/>
      <c r="J266" s="10"/>
      <c r="K266" s="10"/>
      <c r="L266" s="10"/>
      <c r="M266" s="10"/>
    </row>
    <row r="267" spans="1:13" ht="15" x14ac:dyDescent="0.25">
      <c r="A267" s="10"/>
      <c r="B267" s="9"/>
      <c r="C267" s="9"/>
      <c r="D267" s="9"/>
      <c r="E267" s="9"/>
      <c r="F267" s="9"/>
      <c r="G267" s="9"/>
      <c r="H267" s="9"/>
      <c r="I267" s="10"/>
      <c r="J267" s="10"/>
      <c r="K267" s="10"/>
      <c r="L267" s="10"/>
      <c r="M267" s="10"/>
    </row>
    <row r="268" spans="1:13" ht="15" x14ac:dyDescent="0.25">
      <c r="A268" s="10"/>
      <c r="B268" s="9"/>
      <c r="C268" s="9"/>
      <c r="D268" s="9"/>
      <c r="E268" s="9"/>
      <c r="F268" s="9"/>
      <c r="G268" s="9"/>
      <c r="H268" s="9"/>
      <c r="I268" s="10"/>
      <c r="J268" s="10"/>
      <c r="K268" s="10"/>
      <c r="L268" s="10"/>
      <c r="M268" s="10"/>
    </row>
    <row r="269" spans="1:13" ht="15" x14ac:dyDescent="0.25">
      <c r="A269" s="10"/>
      <c r="B269" s="9"/>
      <c r="C269" s="9"/>
      <c r="D269" s="9"/>
      <c r="E269" s="9"/>
      <c r="F269" s="9"/>
      <c r="G269" s="9"/>
      <c r="H269" s="9"/>
      <c r="I269" s="10"/>
      <c r="J269" s="10"/>
      <c r="K269" s="10"/>
      <c r="L269" s="10"/>
      <c r="M269" s="10"/>
    </row>
    <row r="270" spans="1:13" ht="15" x14ac:dyDescent="0.25">
      <c r="A270" s="10"/>
      <c r="B270" s="9"/>
      <c r="C270" s="9"/>
      <c r="D270" s="9"/>
      <c r="E270" s="9"/>
      <c r="F270" s="9"/>
      <c r="G270" s="9"/>
      <c r="H270" s="9"/>
      <c r="I270" s="10"/>
      <c r="J270" s="10"/>
      <c r="K270" s="10"/>
      <c r="L270" s="10"/>
      <c r="M270" s="10"/>
    </row>
    <row r="271" spans="1:13" ht="15" x14ac:dyDescent="0.25">
      <c r="A271" s="10"/>
      <c r="B271" s="9"/>
      <c r="C271" s="9"/>
      <c r="D271" s="9"/>
      <c r="E271" s="9"/>
      <c r="F271" s="9"/>
      <c r="G271" s="9"/>
      <c r="H271" s="9"/>
      <c r="I271" s="10"/>
      <c r="J271" s="10"/>
      <c r="K271" s="10"/>
      <c r="L271" s="10"/>
      <c r="M271" s="10"/>
    </row>
    <row r="272" spans="1:13" ht="15" x14ac:dyDescent="0.25">
      <c r="A272" s="10"/>
      <c r="B272" s="9"/>
      <c r="C272" s="9"/>
      <c r="D272" s="9"/>
      <c r="E272" s="9"/>
      <c r="F272" s="9"/>
      <c r="G272" s="9"/>
      <c r="H272" s="9"/>
      <c r="I272" s="10"/>
      <c r="J272" s="10"/>
      <c r="K272" s="10"/>
      <c r="L272" s="10"/>
      <c r="M272" s="10"/>
    </row>
    <row r="273" spans="1:13" ht="15" x14ac:dyDescent="0.25">
      <c r="A273" s="10"/>
      <c r="B273" s="9"/>
      <c r="C273" s="9"/>
      <c r="D273" s="9"/>
      <c r="E273" s="9"/>
      <c r="F273" s="9"/>
      <c r="G273" s="9"/>
      <c r="H273" s="9"/>
      <c r="I273" s="10"/>
      <c r="J273" s="10"/>
      <c r="K273" s="10"/>
      <c r="L273" s="10"/>
      <c r="M273" s="10"/>
    </row>
    <row r="274" spans="1:13" ht="15" x14ac:dyDescent="0.25">
      <c r="A274" s="10"/>
      <c r="B274" s="9"/>
      <c r="C274" s="9"/>
      <c r="D274" s="9"/>
      <c r="E274" s="9"/>
      <c r="F274" s="9"/>
      <c r="G274" s="9"/>
      <c r="H274" s="9"/>
      <c r="I274" s="10"/>
      <c r="J274" s="10"/>
      <c r="K274" s="10"/>
      <c r="L274" s="10"/>
      <c r="M274" s="10"/>
    </row>
    <row r="275" spans="1:13" ht="15" x14ac:dyDescent="0.25">
      <c r="A275" s="10"/>
      <c r="B275" s="9"/>
      <c r="C275" s="9"/>
      <c r="D275" s="9"/>
      <c r="E275" s="9"/>
      <c r="F275" s="9"/>
      <c r="G275" s="9"/>
      <c r="H275" s="9"/>
      <c r="I275" s="10"/>
      <c r="J275" s="10"/>
      <c r="K275" s="10"/>
      <c r="L275" s="10"/>
      <c r="M275" s="10"/>
    </row>
    <row r="276" spans="1:13" ht="15" x14ac:dyDescent="0.25">
      <c r="A276" s="10"/>
      <c r="B276" s="9"/>
      <c r="C276" s="9"/>
      <c r="D276" s="9"/>
      <c r="E276" s="9"/>
      <c r="F276" s="9"/>
      <c r="G276" s="9"/>
      <c r="H276" s="9"/>
      <c r="I276" s="10"/>
      <c r="J276" s="10"/>
      <c r="K276" s="10"/>
      <c r="L276" s="10"/>
      <c r="M276" s="10"/>
    </row>
    <row r="277" spans="1:13" ht="15" x14ac:dyDescent="0.25">
      <c r="A277" s="10"/>
      <c r="B277" s="9"/>
      <c r="C277" s="9"/>
      <c r="D277" s="9"/>
      <c r="E277" s="9"/>
      <c r="F277" s="9"/>
      <c r="G277" s="9"/>
      <c r="H277" s="9"/>
      <c r="I277" s="10"/>
      <c r="J277" s="10"/>
      <c r="K277" s="10"/>
      <c r="L277" s="10"/>
      <c r="M277" s="10"/>
    </row>
    <row r="278" spans="1:13" ht="15" x14ac:dyDescent="0.25">
      <c r="A278" s="10"/>
      <c r="B278" s="9"/>
      <c r="C278" s="9"/>
      <c r="D278" s="9"/>
      <c r="E278" s="9"/>
      <c r="F278" s="9"/>
      <c r="G278" s="9"/>
      <c r="H278" s="9"/>
      <c r="I278" s="10"/>
      <c r="J278" s="10"/>
      <c r="K278" s="10"/>
      <c r="L278" s="10"/>
      <c r="M278" s="10"/>
    </row>
    <row r="279" spans="1:13" ht="15" x14ac:dyDescent="0.25">
      <c r="A279" s="10"/>
      <c r="B279" s="9"/>
      <c r="C279" s="9"/>
      <c r="D279" s="9"/>
      <c r="E279" s="9"/>
      <c r="F279" s="9"/>
      <c r="G279" s="9"/>
      <c r="H279" s="9"/>
      <c r="I279" s="10"/>
      <c r="J279" s="10"/>
      <c r="K279" s="10"/>
      <c r="L279" s="10"/>
      <c r="M279" s="10"/>
    </row>
    <row r="280" spans="1:13" ht="15" x14ac:dyDescent="0.25">
      <c r="A280" s="10"/>
      <c r="B280" s="9"/>
      <c r="C280" s="9"/>
      <c r="D280" s="9"/>
      <c r="E280" s="9"/>
      <c r="F280" s="9"/>
      <c r="G280" s="9"/>
      <c r="H280" s="9"/>
      <c r="I280" s="10"/>
      <c r="J280" s="10"/>
      <c r="K280" s="10"/>
      <c r="L280" s="10"/>
      <c r="M280" s="10"/>
    </row>
    <row r="281" spans="1:13" ht="15" x14ac:dyDescent="0.25">
      <c r="A281" s="10"/>
      <c r="B281" s="9"/>
      <c r="C281" s="9"/>
      <c r="D281" s="9"/>
      <c r="E281" s="9"/>
      <c r="F281" s="9"/>
      <c r="G281" s="9"/>
      <c r="H281" s="9"/>
      <c r="I281" s="10"/>
      <c r="J281" s="10"/>
      <c r="K281" s="10"/>
      <c r="L281" s="10"/>
      <c r="M281" s="10"/>
    </row>
    <row r="282" spans="1:13" ht="15" x14ac:dyDescent="0.25">
      <c r="A282" s="10"/>
      <c r="B282" s="9"/>
      <c r="C282" s="9"/>
      <c r="D282" s="9"/>
      <c r="E282" s="9"/>
      <c r="F282" s="9"/>
      <c r="G282" s="9"/>
      <c r="H282" s="9"/>
      <c r="I282" s="10"/>
      <c r="J282" s="10"/>
      <c r="K282" s="10"/>
      <c r="L282" s="10"/>
      <c r="M282" s="10"/>
    </row>
    <row r="283" spans="1:13" ht="15" x14ac:dyDescent="0.25">
      <c r="A283" s="10"/>
      <c r="B283" s="9"/>
      <c r="C283" s="9"/>
      <c r="D283" s="9"/>
      <c r="E283" s="9"/>
      <c r="F283" s="9"/>
      <c r="G283" s="9"/>
      <c r="H283" s="9"/>
      <c r="I283" s="10"/>
      <c r="J283" s="10"/>
      <c r="K283" s="10"/>
      <c r="L283" s="10"/>
      <c r="M283" s="10"/>
    </row>
    <row r="284" spans="1:13" ht="15" x14ac:dyDescent="0.25">
      <c r="A284" s="10"/>
      <c r="B284" s="9"/>
      <c r="C284" s="9"/>
      <c r="D284" s="9"/>
      <c r="E284" s="9"/>
      <c r="F284" s="9"/>
      <c r="G284" s="9"/>
      <c r="H284" s="9"/>
      <c r="I284" s="10"/>
      <c r="J284" s="10"/>
      <c r="K284" s="10"/>
      <c r="L284" s="10"/>
      <c r="M284" s="10"/>
    </row>
    <row r="285" spans="1:13" ht="15" x14ac:dyDescent="0.25">
      <c r="A285" s="10"/>
      <c r="B285" s="9"/>
      <c r="C285" s="9"/>
      <c r="D285" s="9"/>
      <c r="E285" s="9"/>
      <c r="F285" s="9"/>
      <c r="G285" s="9"/>
      <c r="H285" s="9"/>
      <c r="I285" s="10"/>
      <c r="J285" s="10"/>
      <c r="K285" s="10"/>
      <c r="L285" s="10"/>
      <c r="M285" s="10"/>
    </row>
    <row r="286" spans="1:13" ht="15" x14ac:dyDescent="0.25">
      <c r="A286" s="10"/>
      <c r="B286" s="9"/>
      <c r="C286" s="9"/>
      <c r="D286" s="9"/>
      <c r="E286" s="9"/>
      <c r="F286" s="9"/>
      <c r="G286" s="9"/>
      <c r="H286" s="9"/>
      <c r="I286" s="10"/>
      <c r="J286" s="10"/>
      <c r="K286" s="10"/>
      <c r="L286" s="10"/>
      <c r="M286" s="10"/>
    </row>
    <row r="287" spans="1:13" ht="15" x14ac:dyDescent="0.25">
      <c r="A287" s="10"/>
      <c r="B287" s="9"/>
      <c r="C287" s="9"/>
      <c r="D287" s="9"/>
      <c r="E287" s="9"/>
      <c r="F287" s="9"/>
      <c r="G287" s="9"/>
      <c r="H287" s="9"/>
      <c r="I287" s="10"/>
      <c r="J287" s="10"/>
      <c r="K287" s="10"/>
      <c r="L287" s="10"/>
      <c r="M287" s="10"/>
    </row>
    <row r="288" spans="1:13" ht="15" x14ac:dyDescent="0.25">
      <c r="A288" s="10"/>
      <c r="B288" s="9"/>
      <c r="C288" s="9"/>
      <c r="D288" s="9"/>
      <c r="E288" s="9"/>
      <c r="F288" s="9"/>
      <c r="G288" s="9"/>
      <c r="H288" s="9"/>
      <c r="I288" s="10"/>
      <c r="J288" s="10"/>
      <c r="K288" s="10"/>
      <c r="L288" s="10"/>
      <c r="M288" s="10"/>
    </row>
    <row r="289" spans="1:13" ht="15" x14ac:dyDescent="0.25">
      <c r="A289" s="10"/>
      <c r="B289" s="9"/>
      <c r="C289" s="9"/>
      <c r="D289" s="9"/>
      <c r="E289" s="9"/>
      <c r="F289" s="9"/>
      <c r="G289" s="9"/>
      <c r="H289" s="9"/>
      <c r="I289" s="10"/>
      <c r="J289" s="10"/>
      <c r="K289" s="10"/>
      <c r="L289" s="10"/>
      <c r="M289" s="10"/>
    </row>
    <row r="290" spans="1:13" ht="15" x14ac:dyDescent="0.25">
      <c r="A290" s="10"/>
      <c r="B290" s="9"/>
      <c r="C290" s="9"/>
      <c r="D290" s="9"/>
      <c r="E290" s="9"/>
      <c r="F290" s="9"/>
      <c r="G290" s="9"/>
      <c r="H290" s="9"/>
      <c r="I290" s="10"/>
      <c r="J290" s="10"/>
      <c r="K290" s="10"/>
      <c r="L290" s="10"/>
      <c r="M290" s="10"/>
    </row>
    <row r="291" spans="1:13" ht="15" x14ac:dyDescent="0.25">
      <c r="A291" s="10"/>
      <c r="B291" s="9"/>
      <c r="C291" s="9"/>
      <c r="D291" s="9"/>
      <c r="E291" s="9"/>
      <c r="F291" s="9"/>
      <c r="G291" s="9"/>
      <c r="H291" s="9"/>
      <c r="I291" s="10"/>
      <c r="J291" s="10"/>
      <c r="K291" s="10"/>
      <c r="L291" s="10"/>
      <c r="M291" s="10"/>
    </row>
    <row r="292" spans="1:13" ht="15" x14ac:dyDescent="0.25">
      <c r="A292" s="10"/>
      <c r="B292" s="9"/>
      <c r="C292" s="9"/>
      <c r="D292" s="9"/>
      <c r="E292" s="9"/>
      <c r="F292" s="9"/>
      <c r="G292" s="9"/>
      <c r="H292" s="9"/>
      <c r="I292" s="10"/>
      <c r="J292" s="10"/>
      <c r="K292" s="10"/>
      <c r="L292" s="10"/>
      <c r="M292" s="10"/>
    </row>
    <row r="293" spans="1:13" ht="15" x14ac:dyDescent="0.25">
      <c r="A293" s="10"/>
      <c r="B293" s="9"/>
      <c r="C293" s="9"/>
      <c r="D293" s="9"/>
      <c r="E293" s="9"/>
      <c r="F293" s="9"/>
      <c r="G293" s="9"/>
      <c r="H293" s="9"/>
      <c r="I293" s="10"/>
      <c r="J293" s="10"/>
      <c r="K293" s="10"/>
      <c r="L293" s="10"/>
      <c r="M293" s="10"/>
    </row>
    <row r="294" spans="1:13" ht="15" x14ac:dyDescent="0.25">
      <c r="A294" s="10"/>
      <c r="B294" s="9"/>
      <c r="C294" s="9"/>
      <c r="D294" s="9"/>
      <c r="E294" s="9"/>
      <c r="F294" s="9"/>
      <c r="G294" s="9"/>
      <c r="H294" s="9"/>
      <c r="I294" s="10"/>
      <c r="J294" s="10"/>
      <c r="K294" s="10"/>
      <c r="L294" s="10"/>
      <c r="M294" s="10"/>
    </row>
    <row r="295" spans="1:13" ht="15" x14ac:dyDescent="0.25">
      <c r="A295" s="10"/>
      <c r="B295" s="9"/>
      <c r="C295" s="9"/>
      <c r="D295" s="9"/>
      <c r="E295" s="9"/>
      <c r="F295" s="9"/>
      <c r="G295" s="9"/>
      <c r="H295" s="9"/>
      <c r="I295" s="10"/>
      <c r="J295" s="10"/>
      <c r="K295" s="10"/>
      <c r="L295" s="10"/>
      <c r="M295" s="10"/>
    </row>
    <row r="296" spans="1:13" ht="15" x14ac:dyDescent="0.25">
      <c r="A296" s="10"/>
      <c r="B296" s="9"/>
      <c r="C296" s="9"/>
      <c r="D296" s="9"/>
      <c r="E296" s="9"/>
      <c r="F296" s="9"/>
      <c r="G296" s="9"/>
      <c r="H296" s="9"/>
      <c r="I296" s="10"/>
      <c r="J296" s="10"/>
      <c r="K296" s="10"/>
      <c r="L296" s="10"/>
      <c r="M296" s="10"/>
    </row>
    <row r="297" spans="1:13" ht="15" x14ac:dyDescent="0.25">
      <c r="A297" s="10"/>
      <c r="B297" s="9"/>
      <c r="C297" s="9"/>
      <c r="D297" s="9"/>
      <c r="E297" s="9"/>
      <c r="F297" s="9"/>
      <c r="G297" s="9"/>
      <c r="H297" s="9"/>
      <c r="I297" s="10"/>
      <c r="J297" s="10"/>
      <c r="K297" s="10"/>
      <c r="L297" s="10"/>
      <c r="M297" s="10"/>
    </row>
    <row r="298" spans="1:13" ht="15" x14ac:dyDescent="0.25">
      <c r="A298" s="10"/>
      <c r="B298" s="9"/>
      <c r="C298" s="9"/>
      <c r="D298" s="9"/>
      <c r="E298" s="9"/>
      <c r="F298" s="9"/>
      <c r="G298" s="9"/>
      <c r="H298" s="9"/>
      <c r="I298" s="10"/>
      <c r="J298" s="10"/>
      <c r="K298" s="10"/>
      <c r="L298" s="10"/>
      <c r="M298" s="10"/>
    </row>
    <row r="299" spans="1:13" ht="15" x14ac:dyDescent="0.25">
      <c r="A299" s="10"/>
      <c r="B299" s="9"/>
      <c r="C299" s="9"/>
      <c r="D299" s="9"/>
      <c r="E299" s="9"/>
      <c r="F299" s="9"/>
      <c r="G299" s="9"/>
      <c r="H299" s="9"/>
      <c r="I299" s="10"/>
      <c r="J299" s="10"/>
      <c r="K299" s="10"/>
      <c r="L299" s="10"/>
      <c r="M299" s="10"/>
    </row>
    <row r="300" spans="1:13" ht="15" x14ac:dyDescent="0.25">
      <c r="A300" s="10"/>
      <c r="B300" s="9"/>
      <c r="C300" s="9"/>
      <c r="D300" s="9"/>
      <c r="E300" s="9"/>
      <c r="F300" s="9"/>
      <c r="G300" s="9"/>
      <c r="H300" s="9"/>
      <c r="I300" s="10"/>
      <c r="J300" s="10"/>
      <c r="K300" s="10"/>
      <c r="L300" s="10"/>
      <c r="M300" s="10"/>
    </row>
    <row r="301" spans="1:13" ht="15" x14ac:dyDescent="0.25">
      <c r="A301" s="10"/>
      <c r="B301" s="9"/>
      <c r="C301" s="9"/>
      <c r="D301" s="9"/>
      <c r="E301" s="9"/>
      <c r="F301" s="9"/>
      <c r="G301" s="9"/>
      <c r="H301" s="9"/>
      <c r="I301" s="10"/>
      <c r="J301" s="10"/>
      <c r="K301" s="10"/>
      <c r="L301" s="10"/>
      <c r="M301" s="10"/>
    </row>
    <row r="302" spans="1:13" ht="15" x14ac:dyDescent="0.25">
      <c r="A302" s="10"/>
      <c r="B302" s="9"/>
      <c r="C302" s="9"/>
      <c r="D302" s="9"/>
      <c r="E302" s="9"/>
      <c r="F302" s="9"/>
      <c r="G302" s="9"/>
      <c r="H302" s="9"/>
      <c r="I302" s="10"/>
      <c r="J302" s="10"/>
      <c r="K302" s="10"/>
      <c r="L302" s="10"/>
      <c r="M302" s="10"/>
    </row>
    <row r="303" spans="1:13" ht="15" x14ac:dyDescent="0.25">
      <c r="A303" s="10"/>
      <c r="B303" s="9"/>
      <c r="C303" s="9"/>
      <c r="D303" s="9"/>
      <c r="E303" s="9"/>
      <c r="F303" s="9"/>
      <c r="G303" s="9"/>
      <c r="H303" s="9"/>
      <c r="I303" s="10"/>
      <c r="J303" s="10"/>
      <c r="K303" s="10"/>
      <c r="L303" s="10"/>
      <c r="M303" s="10"/>
    </row>
    <row r="304" spans="1:13" ht="15" x14ac:dyDescent="0.25">
      <c r="A304" s="10"/>
      <c r="B304" s="9"/>
      <c r="C304" s="9"/>
      <c r="D304" s="9"/>
      <c r="E304" s="9"/>
      <c r="F304" s="9"/>
      <c r="G304" s="9"/>
      <c r="H304" s="9"/>
      <c r="I304" s="10"/>
      <c r="J304" s="10"/>
      <c r="K304" s="10"/>
      <c r="L304" s="10"/>
      <c r="M304" s="10"/>
    </row>
    <row r="305" spans="1:13" ht="15" x14ac:dyDescent="0.25">
      <c r="A305" s="10"/>
      <c r="B305" s="9"/>
      <c r="C305" s="9"/>
      <c r="D305" s="9"/>
      <c r="E305" s="9"/>
      <c r="F305" s="9"/>
      <c r="G305" s="9"/>
      <c r="H305" s="9"/>
      <c r="I305" s="10"/>
      <c r="J305" s="10"/>
      <c r="K305" s="10"/>
      <c r="L305" s="10"/>
      <c r="M305" s="10"/>
    </row>
    <row r="306" spans="1:13" ht="15" x14ac:dyDescent="0.25">
      <c r="A306" s="10"/>
      <c r="B306" s="9"/>
      <c r="C306" s="9"/>
      <c r="D306" s="9"/>
      <c r="E306" s="9"/>
      <c r="F306" s="9"/>
      <c r="G306" s="9"/>
      <c r="H306" s="9"/>
      <c r="I306" s="10"/>
      <c r="J306" s="10"/>
      <c r="K306" s="10"/>
      <c r="L306" s="10"/>
      <c r="M306" s="10"/>
    </row>
    <row r="307" spans="1:13" ht="15" x14ac:dyDescent="0.25">
      <c r="A307" s="10"/>
      <c r="B307" s="9"/>
      <c r="C307" s="9"/>
      <c r="D307" s="9"/>
      <c r="E307" s="9"/>
      <c r="F307" s="9"/>
      <c r="G307" s="9"/>
      <c r="H307" s="9"/>
      <c r="I307" s="10"/>
      <c r="J307" s="10"/>
      <c r="K307" s="10"/>
      <c r="L307" s="10"/>
      <c r="M307" s="10"/>
    </row>
    <row r="308" spans="1:13" ht="15" x14ac:dyDescent="0.25">
      <c r="A308" s="10"/>
      <c r="B308" s="9"/>
      <c r="C308" s="9"/>
      <c r="D308" s="9"/>
      <c r="E308" s="9"/>
      <c r="F308" s="9"/>
      <c r="G308" s="9"/>
      <c r="H308" s="9"/>
      <c r="I308" s="10"/>
      <c r="J308" s="10"/>
      <c r="K308" s="10"/>
      <c r="L308" s="10"/>
      <c r="M308" s="10"/>
    </row>
    <row r="309" spans="1:13" ht="15" x14ac:dyDescent="0.25">
      <c r="A309" s="10"/>
      <c r="B309" s="9"/>
      <c r="C309" s="9"/>
      <c r="D309" s="9"/>
      <c r="E309" s="9"/>
      <c r="F309" s="9"/>
      <c r="G309" s="9"/>
      <c r="H309" s="9"/>
      <c r="I309" s="10"/>
      <c r="J309" s="10"/>
      <c r="K309" s="10"/>
      <c r="L309" s="10"/>
      <c r="M309" s="10"/>
    </row>
    <row r="310" spans="1:13" ht="15" x14ac:dyDescent="0.25">
      <c r="A310" s="10"/>
      <c r="B310" s="9"/>
      <c r="C310" s="9"/>
      <c r="D310" s="9"/>
      <c r="E310" s="9"/>
      <c r="F310" s="9"/>
      <c r="G310" s="9"/>
      <c r="H310" s="9"/>
      <c r="I310" s="10"/>
      <c r="J310" s="10"/>
      <c r="K310" s="10"/>
      <c r="L310" s="10"/>
      <c r="M310" s="10"/>
    </row>
    <row r="311" spans="1:13" ht="15" x14ac:dyDescent="0.25">
      <c r="A311" s="10"/>
      <c r="B311" s="9"/>
      <c r="C311" s="9"/>
      <c r="D311" s="9"/>
      <c r="E311" s="9"/>
      <c r="F311" s="9"/>
      <c r="G311" s="9"/>
      <c r="H311" s="9"/>
      <c r="I311" s="10"/>
      <c r="J311" s="10"/>
      <c r="K311" s="10"/>
      <c r="L311" s="10"/>
      <c r="M311" s="10"/>
    </row>
    <row r="312" spans="1:13" ht="15" x14ac:dyDescent="0.25">
      <c r="A312" s="10"/>
      <c r="B312" s="9"/>
      <c r="C312" s="9"/>
      <c r="D312" s="9"/>
      <c r="E312" s="9"/>
      <c r="F312" s="9"/>
      <c r="G312" s="9"/>
      <c r="H312" s="9"/>
      <c r="I312" s="10"/>
      <c r="J312" s="10"/>
      <c r="K312" s="10"/>
      <c r="L312" s="10"/>
      <c r="M312" s="10"/>
    </row>
    <row r="313" spans="1:13" ht="15" x14ac:dyDescent="0.25">
      <c r="A313" s="10"/>
      <c r="B313" s="9"/>
      <c r="C313" s="9"/>
      <c r="D313" s="9"/>
      <c r="E313" s="9"/>
      <c r="F313" s="9"/>
      <c r="G313" s="9"/>
      <c r="H313" s="9"/>
      <c r="I313" s="10"/>
      <c r="J313" s="10"/>
      <c r="K313" s="10"/>
      <c r="L313" s="10"/>
      <c r="M313" s="10"/>
    </row>
    <row r="314" spans="1:13" ht="15" x14ac:dyDescent="0.25">
      <c r="A314" s="10"/>
      <c r="B314" s="9"/>
      <c r="C314" s="9"/>
      <c r="D314" s="9"/>
      <c r="E314" s="9"/>
      <c r="F314" s="9"/>
      <c r="G314" s="9"/>
      <c r="H314" s="9"/>
      <c r="I314" s="10"/>
      <c r="J314" s="10"/>
      <c r="K314" s="10"/>
      <c r="L314" s="10"/>
      <c r="M314" s="10"/>
    </row>
    <row r="315" spans="1:13" ht="15" x14ac:dyDescent="0.25">
      <c r="A315" s="10"/>
      <c r="B315" s="9"/>
      <c r="C315" s="9"/>
      <c r="D315" s="9"/>
      <c r="E315" s="9"/>
      <c r="F315" s="9"/>
      <c r="G315" s="9"/>
      <c r="H315" s="9"/>
      <c r="I315" s="10"/>
      <c r="J315" s="10"/>
      <c r="K315" s="10"/>
      <c r="L315" s="10"/>
      <c r="M315" s="10"/>
    </row>
    <row r="316" spans="1:13" ht="15" x14ac:dyDescent="0.25">
      <c r="A316" s="10"/>
      <c r="B316" s="9"/>
      <c r="C316" s="9"/>
      <c r="D316" s="9"/>
      <c r="E316" s="9"/>
      <c r="F316" s="9"/>
      <c r="G316" s="9"/>
      <c r="H316" s="9"/>
      <c r="I316" s="10"/>
      <c r="J316" s="10"/>
      <c r="K316" s="10"/>
      <c r="L316" s="10"/>
      <c r="M316" s="10"/>
    </row>
    <row r="317" spans="1:13" ht="15" x14ac:dyDescent="0.25">
      <c r="A317" s="10"/>
      <c r="B317" s="9"/>
      <c r="C317" s="9"/>
      <c r="D317" s="9"/>
      <c r="E317" s="9"/>
      <c r="F317" s="9"/>
      <c r="G317" s="9"/>
      <c r="H317" s="9"/>
      <c r="I317" s="10"/>
      <c r="J317" s="10"/>
      <c r="K317" s="10"/>
      <c r="L317" s="10"/>
      <c r="M317" s="10"/>
    </row>
    <row r="318" spans="1:13" ht="15" x14ac:dyDescent="0.25">
      <c r="A318" s="10"/>
      <c r="B318" s="9"/>
      <c r="C318" s="9"/>
      <c r="D318" s="9"/>
      <c r="E318" s="9"/>
      <c r="F318" s="9"/>
      <c r="G318" s="9"/>
      <c r="H318" s="9"/>
      <c r="I318" s="10"/>
      <c r="J318" s="10"/>
      <c r="K318" s="10"/>
      <c r="L318" s="10"/>
      <c r="M318" s="10"/>
    </row>
    <row r="319" spans="1:13" ht="15" x14ac:dyDescent="0.25">
      <c r="A319" s="10"/>
      <c r="B319" s="9"/>
      <c r="C319" s="9"/>
      <c r="D319" s="9"/>
      <c r="E319" s="9"/>
      <c r="F319" s="9"/>
      <c r="G319" s="9"/>
      <c r="H319" s="9"/>
      <c r="I319" s="10"/>
      <c r="J319" s="10"/>
      <c r="K319" s="10"/>
      <c r="L319" s="10"/>
      <c r="M319" s="10"/>
    </row>
    <row r="320" spans="1:13" ht="15" x14ac:dyDescent="0.25">
      <c r="A320" s="10"/>
      <c r="B320" s="9"/>
      <c r="C320" s="9"/>
      <c r="D320" s="9"/>
      <c r="E320" s="9"/>
      <c r="F320" s="9"/>
      <c r="G320" s="9"/>
      <c r="H320" s="9"/>
      <c r="I320" s="10"/>
      <c r="J320" s="10"/>
      <c r="K320" s="10"/>
      <c r="L320" s="10"/>
      <c r="M320" s="10"/>
    </row>
    <row r="321" spans="1:13" ht="15" x14ac:dyDescent="0.25">
      <c r="A321" s="10"/>
      <c r="B321" s="9"/>
      <c r="C321" s="9"/>
      <c r="D321" s="9"/>
      <c r="E321" s="9"/>
      <c r="F321" s="9"/>
      <c r="G321" s="9"/>
      <c r="H321" s="9"/>
      <c r="I321" s="10"/>
      <c r="J321" s="10"/>
      <c r="K321" s="10"/>
      <c r="L321" s="10"/>
      <c r="M321" s="10"/>
    </row>
    <row r="322" spans="1:13" ht="15" x14ac:dyDescent="0.25">
      <c r="A322" s="10"/>
      <c r="B322" s="9"/>
      <c r="C322" s="9"/>
      <c r="D322" s="9"/>
      <c r="E322" s="9"/>
      <c r="F322" s="9"/>
      <c r="G322" s="9"/>
      <c r="H322" s="9"/>
      <c r="I322" s="10"/>
      <c r="J322" s="10"/>
      <c r="K322" s="10"/>
      <c r="L322" s="10"/>
      <c r="M322" s="10"/>
    </row>
    <row r="323" spans="1:13" ht="15" x14ac:dyDescent="0.25">
      <c r="A323" s="10"/>
      <c r="B323" s="9"/>
      <c r="C323" s="9"/>
      <c r="D323" s="9"/>
      <c r="E323" s="9"/>
      <c r="F323" s="9"/>
      <c r="G323" s="9"/>
      <c r="H323" s="9"/>
      <c r="I323" s="10"/>
      <c r="J323" s="10"/>
      <c r="K323" s="10"/>
      <c r="L323" s="10"/>
      <c r="M323" s="10"/>
    </row>
    <row r="324" spans="1:13" ht="15" x14ac:dyDescent="0.25">
      <c r="A324" s="10"/>
      <c r="B324" s="9"/>
      <c r="C324" s="9"/>
      <c r="D324" s="9"/>
      <c r="E324" s="9"/>
      <c r="F324" s="9"/>
      <c r="G324" s="9"/>
      <c r="H324" s="9"/>
      <c r="I324" s="10"/>
      <c r="J324" s="10"/>
      <c r="K324" s="10"/>
      <c r="L324" s="10"/>
      <c r="M324" s="10"/>
    </row>
    <row r="325" spans="1:13" ht="15" x14ac:dyDescent="0.25">
      <c r="A325" s="10"/>
      <c r="B325" s="9"/>
      <c r="C325" s="9"/>
      <c r="D325" s="9"/>
      <c r="E325" s="9"/>
      <c r="F325" s="9"/>
      <c r="G325" s="9"/>
      <c r="H325" s="9"/>
      <c r="I325" s="10"/>
      <c r="J325" s="10"/>
      <c r="K325" s="10"/>
      <c r="L325" s="10"/>
      <c r="M325" s="10"/>
    </row>
    <row r="326" spans="1:13" ht="15" x14ac:dyDescent="0.25">
      <c r="A326" s="10"/>
      <c r="B326" s="9"/>
      <c r="C326" s="9"/>
      <c r="D326" s="9"/>
      <c r="E326" s="9"/>
      <c r="F326" s="9"/>
      <c r="G326" s="9"/>
      <c r="H326" s="9"/>
      <c r="I326" s="10"/>
      <c r="J326" s="10"/>
      <c r="K326" s="10"/>
      <c r="L326" s="10"/>
      <c r="M326" s="10"/>
    </row>
    <row r="327" spans="1:13" ht="15" x14ac:dyDescent="0.25">
      <c r="A327" s="10"/>
      <c r="B327" s="9"/>
      <c r="C327" s="9"/>
      <c r="D327" s="9"/>
      <c r="E327" s="9"/>
      <c r="F327" s="9"/>
      <c r="G327" s="9"/>
      <c r="H327" s="9"/>
      <c r="I327" s="10"/>
      <c r="J327" s="10"/>
      <c r="K327" s="10"/>
      <c r="L327" s="10"/>
      <c r="M327" s="10"/>
    </row>
    <row r="328" spans="1:13" ht="15" x14ac:dyDescent="0.25">
      <c r="A328" s="10"/>
      <c r="B328" s="9"/>
      <c r="C328" s="9"/>
      <c r="D328" s="9"/>
      <c r="E328" s="9"/>
      <c r="F328" s="9"/>
      <c r="G328" s="9"/>
      <c r="H328" s="9"/>
      <c r="I328" s="10"/>
      <c r="J328" s="10"/>
      <c r="K328" s="10"/>
      <c r="L328" s="10"/>
      <c r="M328" s="10"/>
    </row>
    <row r="329" spans="1:13" ht="15" x14ac:dyDescent="0.25">
      <c r="A329" s="10"/>
      <c r="B329" s="9"/>
      <c r="C329" s="9"/>
      <c r="D329" s="9"/>
      <c r="E329" s="9"/>
      <c r="F329" s="9"/>
      <c r="G329" s="9"/>
      <c r="H329" s="9"/>
      <c r="I329" s="10"/>
      <c r="J329" s="10"/>
      <c r="K329" s="10"/>
      <c r="L329" s="10"/>
      <c r="M329" s="10"/>
    </row>
    <row r="330" spans="1:13" ht="15" x14ac:dyDescent="0.25">
      <c r="A330" s="10"/>
      <c r="B330" s="9"/>
      <c r="C330" s="9"/>
      <c r="D330" s="9"/>
      <c r="E330" s="9"/>
      <c r="F330" s="9"/>
      <c r="G330" s="9"/>
      <c r="H330" s="9"/>
      <c r="I330" s="10"/>
      <c r="J330" s="10"/>
      <c r="K330" s="10"/>
      <c r="L330" s="10"/>
      <c r="M330" s="10"/>
    </row>
    <row r="331" spans="1:13" ht="15" x14ac:dyDescent="0.25">
      <c r="A331" s="10"/>
      <c r="B331" s="9"/>
      <c r="C331" s="9"/>
      <c r="D331" s="9"/>
      <c r="E331" s="9"/>
      <c r="F331" s="9"/>
      <c r="G331" s="9"/>
      <c r="H331" s="9"/>
      <c r="I331" s="10"/>
      <c r="J331" s="10"/>
      <c r="K331" s="10"/>
      <c r="L331" s="10"/>
      <c r="M331" s="10"/>
    </row>
    <row r="332" spans="1:13" ht="15" x14ac:dyDescent="0.25">
      <c r="A332" s="10"/>
      <c r="B332" s="9"/>
      <c r="C332" s="9"/>
      <c r="D332" s="9"/>
      <c r="E332" s="9"/>
      <c r="F332" s="9"/>
      <c r="G332" s="9"/>
      <c r="H332" s="9"/>
      <c r="I332" s="10"/>
      <c r="J332" s="10"/>
      <c r="K332" s="10"/>
      <c r="L332" s="10"/>
      <c r="M332" s="10"/>
    </row>
    <row r="333" spans="1:13" ht="15" x14ac:dyDescent="0.25">
      <c r="A333" s="10"/>
      <c r="B333" s="9"/>
      <c r="C333" s="9"/>
      <c r="D333" s="9"/>
      <c r="E333" s="9"/>
      <c r="F333" s="9"/>
      <c r="G333" s="9"/>
      <c r="H333" s="9"/>
      <c r="I333" s="10"/>
      <c r="J333" s="10"/>
      <c r="K333" s="10"/>
      <c r="L333" s="10"/>
      <c r="M333" s="10"/>
    </row>
    <row r="334" spans="1:13" ht="15" x14ac:dyDescent="0.25">
      <c r="A334" s="10"/>
      <c r="B334" s="9"/>
      <c r="C334" s="9"/>
      <c r="D334" s="9"/>
      <c r="E334" s="9"/>
      <c r="F334" s="9"/>
      <c r="G334" s="9"/>
      <c r="H334" s="9"/>
      <c r="I334" s="10"/>
      <c r="J334" s="10"/>
      <c r="K334" s="10"/>
      <c r="L334" s="10"/>
      <c r="M334" s="10"/>
    </row>
    <row r="335" spans="1:13" ht="15" x14ac:dyDescent="0.25">
      <c r="A335" s="10"/>
      <c r="B335" s="9"/>
      <c r="C335" s="9"/>
      <c r="D335" s="9"/>
      <c r="E335" s="9"/>
      <c r="F335" s="9"/>
      <c r="G335" s="9"/>
      <c r="H335" s="9"/>
      <c r="I335" s="10"/>
      <c r="J335" s="10"/>
      <c r="K335" s="10"/>
      <c r="L335" s="10"/>
      <c r="M335" s="10"/>
    </row>
    <row r="336" spans="1:13" ht="15" x14ac:dyDescent="0.25">
      <c r="A336" s="10"/>
      <c r="B336" s="9"/>
      <c r="C336" s="9"/>
      <c r="D336" s="9"/>
      <c r="E336" s="9"/>
      <c r="F336" s="9"/>
      <c r="G336" s="9"/>
      <c r="H336" s="9"/>
      <c r="I336" s="10"/>
      <c r="J336" s="10"/>
      <c r="K336" s="10"/>
      <c r="L336" s="10"/>
      <c r="M336" s="10"/>
    </row>
    <row r="337" spans="1:13" ht="15" x14ac:dyDescent="0.25">
      <c r="A337" s="10"/>
      <c r="B337" s="9"/>
      <c r="C337" s="9"/>
      <c r="D337" s="9"/>
      <c r="E337" s="9"/>
      <c r="F337" s="9"/>
      <c r="G337" s="9"/>
      <c r="H337" s="9"/>
      <c r="I337" s="10"/>
      <c r="J337" s="10"/>
      <c r="K337" s="10"/>
      <c r="L337" s="10"/>
      <c r="M337" s="10"/>
    </row>
    <row r="338" spans="1:13" ht="15" x14ac:dyDescent="0.25">
      <c r="A338" s="10"/>
      <c r="B338" s="9"/>
      <c r="C338" s="9"/>
      <c r="D338" s="9"/>
      <c r="E338" s="9"/>
      <c r="F338" s="9"/>
      <c r="G338" s="9"/>
      <c r="H338" s="9"/>
      <c r="I338" s="10"/>
      <c r="J338" s="10"/>
      <c r="K338" s="10"/>
      <c r="L338" s="10"/>
      <c r="M338" s="10"/>
    </row>
    <row r="339" spans="1:13" ht="15" x14ac:dyDescent="0.25">
      <c r="A339" s="10"/>
      <c r="B339" s="9"/>
      <c r="C339" s="9"/>
      <c r="D339" s="9"/>
      <c r="E339" s="9"/>
      <c r="F339" s="9"/>
      <c r="G339" s="9"/>
      <c r="H339" s="9"/>
      <c r="I339" s="10"/>
      <c r="J339" s="10"/>
      <c r="K339" s="10"/>
      <c r="L339" s="10"/>
      <c r="M339" s="10"/>
    </row>
    <row r="340" spans="1:13" ht="15" x14ac:dyDescent="0.25">
      <c r="A340" s="10"/>
      <c r="B340" s="9"/>
      <c r="C340" s="9"/>
      <c r="D340" s="9"/>
      <c r="E340" s="9"/>
      <c r="F340" s="9"/>
      <c r="G340" s="9"/>
      <c r="H340" s="9"/>
      <c r="I340" s="10"/>
      <c r="J340" s="10"/>
      <c r="K340" s="10"/>
      <c r="L340" s="10"/>
      <c r="M340" s="10"/>
    </row>
    <row r="341" spans="1:13" ht="15" x14ac:dyDescent="0.25">
      <c r="A341" s="10"/>
      <c r="B341" s="9"/>
      <c r="C341" s="9"/>
      <c r="D341" s="9"/>
      <c r="E341" s="9"/>
      <c r="F341" s="9"/>
      <c r="G341" s="9"/>
      <c r="H341" s="9"/>
      <c r="I341" s="10"/>
      <c r="J341" s="10"/>
      <c r="K341" s="10"/>
      <c r="L341" s="10"/>
      <c r="M341" s="10"/>
    </row>
    <row r="342" spans="1:13" ht="15" x14ac:dyDescent="0.25">
      <c r="A342" s="10"/>
      <c r="B342" s="9"/>
      <c r="C342" s="9"/>
      <c r="D342" s="9"/>
      <c r="E342" s="9"/>
      <c r="F342" s="9"/>
      <c r="G342" s="9"/>
      <c r="H342" s="9"/>
      <c r="I342" s="10"/>
      <c r="J342" s="10"/>
      <c r="K342" s="10"/>
      <c r="L342" s="10"/>
      <c r="M342" s="10"/>
    </row>
    <row r="343" spans="1:13" ht="15" x14ac:dyDescent="0.25">
      <c r="A343" s="10"/>
      <c r="B343" s="9"/>
      <c r="C343" s="9"/>
      <c r="D343" s="9"/>
      <c r="E343" s="9"/>
      <c r="F343" s="9"/>
      <c r="G343" s="9"/>
      <c r="H343" s="9"/>
      <c r="I343" s="10"/>
      <c r="J343" s="10"/>
      <c r="K343" s="10"/>
      <c r="L343" s="10"/>
      <c r="M343" s="10"/>
    </row>
    <row r="344" spans="1:13" ht="15" x14ac:dyDescent="0.25">
      <c r="A344" s="10"/>
      <c r="B344" s="9"/>
      <c r="C344" s="9"/>
      <c r="D344" s="9"/>
      <c r="E344" s="9"/>
      <c r="F344" s="9"/>
      <c r="G344" s="9"/>
      <c r="H344" s="9"/>
      <c r="I344" s="10"/>
      <c r="J344" s="10"/>
      <c r="K344" s="10"/>
      <c r="L344" s="10"/>
      <c r="M344" s="10"/>
    </row>
    <row r="345" spans="1:13" ht="15" x14ac:dyDescent="0.25">
      <c r="A345" s="10"/>
      <c r="B345" s="9"/>
      <c r="C345" s="9"/>
      <c r="D345" s="9"/>
      <c r="E345" s="9"/>
      <c r="F345" s="9"/>
      <c r="G345" s="9"/>
      <c r="H345" s="9"/>
      <c r="I345" s="10"/>
      <c r="J345" s="10"/>
      <c r="K345" s="10"/>
      <c r="L345" s="10"/>
      <c r="M345" s="10"/>
    </row>
    <row r="346" spans="1:13" ht="15" x14ac:dyDescent="0.25">
      <c r="A346" s="10"/>
      <c r="B346" s="9"/>
      <c r="C346" s="9"/>
      <c r="D346" s="9"/>
      <c r="E346" s="9"/>
      <c r="F346" s="9"/>
      <c r="G346" s="9"/>
      <c r="H346" s="9"/>
      <c r="I346" s="10"/>
      <c r="J346" s="10"/>
      <c r="K346" s="10"/>
      <c r="L346" s="10"/>
      <c r="M346" s="10"/>
    </row>
    <row r="347" spans="1:13" ht="15" x14ac:dyDescent="0.25">
      <c r="A347" s="10"/>
      <c r="B347" s="9"/>
      <c r="C347" s="9"/>
      <c r="D347" s="9"/>
      <c r="E347" s="9"/>
      <c r="F347" s="9"/>
      <c r="G347" s="9"/>
      <c r="H347" s="9"/>
      <c r="I347" s="10"/>
      <c r="J347" s="10"/>
      <c r="K347" s="10"/>
      <c r="L347" s="10"/>
      <c r="M347" s="10"/>
    </row>
    <row r="348" spans="1:13" ht="15" x14ac:dyDescent="0.25">
      <c r="A348" s="10"/>
      <c r="B348" s="9"/>
      <c r="C348" s="9"/>
      <c r="D348" s="9"/>
      <c r="E348" s="9"/>
      <c r="F348" s="9"/>
      <c r="G348" s="9"/>
      <c r="H348" s="9"/>
      <c r="I348" s="10"/>
      <c r="J348" s="10"/>
      <c r="K348" s="10"/>
      <c r="L348" s="10"/>
      <c r="M348" s="10"/>
    </row>
    <row r="349" spans="1:13" ht="15" x14ac:dyDescent="0.25">
      <c r="A349" s="10"/>
      <c r="B349" s="9"/>
      <c r="C349" s="9"/>
      <c r="D349" s="9"/>
      <c r="E349" s="9"/>
      <c r="F349" s="9"/>
      <c r="G349" s="9"/>
      <c r="H349" s="9"/>
      <c r="I349" s="10"/>
      <c r="J349" s="10"/>
      <c r="K349" s="10"/>
      <c r="L349" s="10"/>
      <c r="M349" s="10"/>
    </row>
    <row r="350" spans="1:13" ht="15" x14ac:dyDescent="0.25">
      <c r="A350" s="10"/>
      <c r="B350" s="9"/>
      <c r="C350" s="9"/>
      <c r="D350" s="9"/>
      <c r="E350" s="9"/>
      <c r="F350" s="9"/>
      <c r="G350" s="9"/>
      <c r="H350" s="9"/>
      <c r="I350" s="10"/>
      <c r="J350" s="10"/>
      <c r="K350" s="10"/>
      <c r="L350" s="10"/>
      <c r="M350" s="10"/>
    </row>
    <row r="351" spans="1:13" ht="15" x14ac:dyDescent="0.25">
      <c r="A351" s="10"/>
      <c r="B351" s="9"/>
      <c r="C351" s="9"/>
      <c r="D351" s="9"/>
      <c r="E351" s="9"/>
      <c r="F351" s="9"/>
      <c r="G351" s="9"/>
      <c r="H351" s="9"/>
      <c r="I351" s="10"/>
      <c r="J351" s="10"/>
      <c r="K351" s="10"/>
      <c r="L351" s="10"/>
      <c r="M351" s="10"/>
    </row>
    <row r="352" spans="1:13" ht="15" x14ac:dyDescent="0.25">
      <c r="A352" s="10"/>
      <c r="B352" s="9"/>
      <c r="C352" s="9"/>
      <c r="D352" s="9"/>
      <c r="E352" s="9"/>
      <c r="F352" s="9"/>
      <c r="G352" s="9"/>
      <c r="H352" s="9"/>
      <c r="I352" s="10"/>
      <c r="J352" s="10"/>
      <c r="K352" s="10"/>
      <c r="L352" s="10"/>
      <c r="M352" s="10"/>
    </row>
    <row r="353" spans="1:13" ht="15" x14ac:dyDescent="0.25">
      <c r="A353" s="10"/>
      <c r="B353" s="9"/>
      <c r="C353" s="9"/>
      <c r="D353" s="9"/>
      <c r="E353" s="9"/>
      <c r="F353" s="9"/>
      <c r="G353" s="9"/>
      <c r="H353" s="9"/>
      <c r="I353" s="10"/>
      <c r="J353" s="10"/>
      <c r="K353" s="10"/>
      <c r="L353" s="10"/>
      <c r="M353" s="10"/>
    </row>
    <row r="354" spans="1:13" ht="15" x14ac:dyDescent="0.25">
      <c r="A354" s="10"/>
      <c r="B354" s="9"/>
      <c r="C354" s="9"/>
      <c r="D354" s="9"/>
      <c r="E354" s="9"/>
      <c r="F354" s="9"/>
      <c r="G354" s="9"/>
      <c r="H354" s="9"/>
      <c r="I354" s="10"/>
      <c r="J354" s="10"/>
      <c r="K354" s="10"/>
      <c r="L354" s="10"/>
      <c r="M354" s="10"/>
    </row>
    <row r="355" spans="1:13" ht="15" x14ac:dyDescent="0.25">
      <c r="A355" s="10"/>
      <c r="B355" s="9"/>
      <c r="C355" s="9"/>
      <c r="D355" s="9"/>
      <c r="E355" s="9"/>
      <c r="F355" s="9"/>
      <c r="G355" s="9"/>
      <c r="H355" s="9"/>
      <c r="I355" s="10"/>
      <c r="J355" s="10"/>
      <c r="K355" s="10"/>
      <c r="L355" s="10"/>
      <c r="M355" s="10"/>
    </row>
    <row r="356" spans="1:13" ht="15" x14ac:dyDescent="0.25">
      <c r="A356" s="10"/>
      <c r="B356" s="9"/>
      <c r="C356" s="9"/>
      <c r="D356" s="9"/>
      <c r="E356" s="9"/>
      <c r="F356" s="9"/>
      <c r="G356" s="9"/>
      <c r="H356" s="9"/>
      <c r="I356" s="10"/>
      <c r="J356" s="10"/>
      <c r="K356" s="10"/>
      <c r="L356" s="10"/>
      <c r="M356" s="10"/>
    </row>
    <row r="357" spans="1:13" ht="15" x14ac:dyDescent="0.25">
      <c r="A357" s="10"/>
      <c r="B357" s="9"/>
      <c r="C357" s="9"/>
      <c r="D357" s="9"/>
      <c r="E357" s="9"/>
      <c r="F357" s="9"/>
      <c r="G357" s="9"/>
      <c r="H357" s="9"/>
      <c r="I357" s="10"/>
      <c r="J357" s="10"/>
      <c r="K357" s="10"/>
      <c r="L357" s="10"/>
      <c r="M357" s="10"/>
    </row>
    <row r="358" spans="1:13" ht="15" x14ac:dyDescent="0.25">
      <c r="A358" s="10"/>
      <c r="B358" s="9"/>
      <c r="C358" s="9"/>
      <c r="D358" s="9"/>
      <c r="E358" s="9"/>
      <c r="F358" s="9"/>
      <c r="G358" s="9"/>
      <c r="H358" s="9"/>
      <c r="I358" s="10"/>
      <c r="J358" s="10"/>
      <c r="K358" s="10"/>
      <c r="L358" s="10"/>
      <c r="M358" s="10"/>
    </row>
    <row r="359" spans="1:13" ht="15" x14ac:dyDescent="0.25">
      <c r="A359" s="10"/>
      <c r="B359" s="9"/>
      <c r="C359" s="9"/>
      <c r="D359" s="9"/>
      <c r="E359" s="9"/>
      <c r="F359" s="9"/>
      <c r="G359" s="9"/>
      <c r="H359" s="9"/>
      <c r="I359" s="10"/>
      <c r="J359" s="10"/>
      <c r="K359" s="10"/>
      <c r="L359" s="10"/>
      <c r="M359" s="10"/>
    </row>
    <row r="360" spans="1:13" ht="15" x14ac:dyDescent="0.25">
      <c r="A360" s="10"/>
      <c r="B360" s="9"/>
      <c r="C360" s="9"/>
      <c r="D360" s="9"/>
      <c r="E360" s="9"/>
      <c r="F360" s="9"/>
      <c r="G360" s="9"/>
      <c r="H360" s="9"/>
      <c r="I360" s="10"/>
      <c r="J360" s="10"/>
      <c r="K360" s="10"/>
      <c r="L360" s="10"/>
      <c r="M360" s="10"/>
    </row>
    <row r="361" spans="1:13" ht="15" x14ac:dyDescent="0.25">
      <c r="A361" s="10"/>
      <c r="B361" s="9"/>
      <c r="C361" s="9"/>
      <c r="D361" s="9"/>
      <c r="E361" s="9"/>
      <c r="F361" s="9"/>
      <c r="G361" s="9"/>
      <c r="H361" s="9"/>
      <c r="I361" s="10"/>
      <c r="J361" s="10"/>
      <c r="K361" s="10"/>
      <c r="L361" s="10"/>
      <c r="M361" s="10"/>
    </row>
    <row r="362" spans="1:13" ht="15" x14ac:dyDescent="0.25">
      <c r="A362" s="10"/>
      <c r="B362" s="9"/>
      <c r="C362" s="9"/>
      <c r="D362" s="9"/>
      <c r="E362" s="9"/>
      <c r="F362" s="9"/>
      <c r="G362" s="9"/>
      <c r="H362" s="9"/>
      <c r="I362" s="10"/>
      <c r="J362" s="10"/>
      <c r="K362" s="10"/>
      <c r="L362" s="10"/>
      <c r="M362" s="10"/>
    </row>
    <row r="363" spans="1:13" ht="15" x14ac:dyDescent="0.25">
      <c r="A363" s="10"/>
      <c r="B363" s="9"/>
      <c r="C363" s="9"/>
      <c r="D363" s="9"/>
      <c r="E363" s="9"/>
      <c r="F363" s="9"/>
      <c r="G363" s="9"/>
      <c r="H363" s="9"/>
      <c r="I363" s="10"/>
      <c r="J363" s="10"/>
      <c r="K363" s="10"/>
      <c r="L363" s="10"/>
      <c r="M363" s="10"/>
    </row>
    <row r="364" spans="1:13" ht="15" x14ac:dyDescent="0.25">
      <c r="A364" s="10"/>
      <c r="B364" s="9"/>
      <c r="C364" s="9"/>
      <c r="D364" s="9"/>
      <c r="E364" s="9"/>
      <c r="F364" s="9"/>
      <c r="G364" s="9"/>
      <c r="H364" s="9"/>
      <c r="I364" s="10"/>
      <c r="J364" s="10"/>
      <c r="K364" s="10"/>
      <c r="L364" s="10"/>
      <c r="M364" s="10"/>
    </row>
    <row r="365" spans="1:13" ht="15" x14ac:dyDescent="0.25">
      <c r="A365" s="10"/>
      <c r="B365" s="9"/>
      <c r="C365" s="9"/>
      <c r="D365" s="9"/>
      <c r="E365" s="9"/>
      <c r="F365" s="9"/>
      <c r="G365" s="9"/>
      <c r="H365" s="9"/>
      <c r="I365" s="10"/>
      <c r="J365" s="10"/>
      <c r="K365" s="10"/>
      <c r="L365" s="10"/>
      <c r="M365" s="10"/>
    </row>
    <row r="366" spans="1:13" ht="15" x14ac:dyDescent="0.25">
      <c r="A366" s="10"/>
      <c r="B366" s="9"/>
      <c r="C366" s="9"/>
      <c r="D366" s="9"/>
      <c r="E366" s="9"/>
      <c r="F366" s="9"/>
      <c r="G366" s="9"/>
      <c r="H366" s="9"/>
      <c r="I366" s="10"/>
      <c r="J366" s="10"/>
      <c r="K366" s="10"/>
      <c r="L366" s="10"/>
      <c r="M366" s="10"/>
    </row>
  </sheetData>
  <mergeCells count="8">
    <mergeCell ref="B2:H2"/>
    <mergeCell ref="B3:H3"/>
    <mergeCell ref="B124:B125"/>
    <mergeCell ref="D124:D125"/>
    <mergeCell ref="E124:E125"/>
    <mergeCell ref="F124:F125"/>
    <mergeCell ref="G124:G125"/>
    <mergeCell ref="H124:H125"/>
  </mergeCells>
  <pageMargins left="0.19685039370078741" right="0.19685039370078741" top="0.35433070866141736" bottom="0.35433070866141736" header="0.31496062992125984" footer="0.31496062992125984"/>
  <pageSetup paperSize="9" scale="75" orientation="portrait" r:id="rId1"/>
  <rowBreaks count="2" manualBreakCount="2">
    <brk id="53" min="1" max="8" man="1"/>
    <brk id="115" min="1"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topLeftCell="A7" zoomScaleNormal="100" workbookViewId="0">
      <selection activeCell="G28" sqref="G28"/>
    </sheetView>
  </sheetViews>
  <sheetFormatPr defaultRowHeight="15.75" x14ac:dyDescent="0.25"/>
  <cols>
    <col min="1" max="1" width="2.5546875" style="26" customWidth="1"/>
    <col min="2" max="2" width="42.44140625" style="26" customWidth="1"/>
    <col min="3" max="3" width="11.33203125" style="27" bestFit="1" customWidth="1"/>
    <col min="4" max="8" width="9.88671875" style="27" customWidth="1"/>
    <col min="9" max="9" width="7.88671875" style="26" customWidth="1"/>
    <col min="10" max="10" width="3.88671875" style="26" customWidth="1"/>
    <col min="11" max="11" width="2.109375" style="62" customWidth="1"/>
    <col min="12" max="16384" width="8.88671875" style="28"/>
  </cols>
  <sheetData>
    <row r="1" spans="1:11" thickBot="1" x14ac:dyDescent="0.3">
      <c r="K1" s="28"/>
    </row>
    <row r="2" spans="1:11" ht="21.75" thickBot="1" x14ac:dyDescent="0.3">
      <c r="B2" s="515" t="str">
        <f>Notes!B2</f>
        <v>Shenfield High - Scenario 3 &amp; New Falling Roll Funding Profile</v>
      </c>
      <c r="C2" s="516"/>
      <c r="D2" s="516"/>
      <c r="E2" s="516"/>
      <c r="F2" s="516"/>
      <c r="G2" s="516"/>
      <c r="H2" s="517"/>
      <c r="K2" s="28"/>
    </row>
    <row r="3" spans="1:11" ht="21.75" thickBot="1" x14ac:dyDescent="0.4">
      <c r="B3" s="529" t="s">
        <v>128</v>
      </c>
      <c r="C3" s="530"/>
      <c r="D3" s="530"/>
      <c r="E3" s="530"/>
      <c r="F3" s="530"/>
      <c r="G3" s="530"/>
      <c r="H3" s="531"/>
      <c r="K3" s="28"/>
    </row>
    <row r="4" spans="1:11" x14ac:dyDescent="0.25">
      <c r="A4" s="29"/>
      <c r="B4" s="30" t="s">
        <v>35</v>
      </c>
      <c r="C4" s="31"/>
      <c r="D4" s="32"/>
      <c r="E4" s="30" t="s">
        <v>15</v>
      </c>
      <c r="F4" s="32"/>
      <c r="G4" s="32"/>
      <c r="H4" s="32"/>
      <c r="I4" s="33"/>
      <c r="J4" s="29"/>
      <c r="K4" s="28"/>
    </row>
    <row r="5" spans="1:11" ht="16.5" thickBot="1" x14ac:dyDescent="0.3">
      <c r="B5" s="30"/>
      <c r="K5" s="28"/>
    </row>
    <row r="6" spans="1:11" ht="32.25" thickBot="1" x14ac:dyDescent="0.3">
      <c r="B6" s="265" t="s">
        <v>36</v>
      </c>
      <c r="C6" s="12" t="s">
        <v>256</v>
      </c>
      <c r="D6" s="488" t="s">
        <v>257</v>
      </c>
      <c r="E6" s="13" t="s">
        <v>133</v>
      </c>
      <c r="F6" s="14" t="s">
        <v>212</v>
      </c>
      <c r="G6" s="14" t="s">
        <v>238</v>
      </c>
      <c r="H6" s="14" t="s">
        <v>258</v>
      </c>
      <c r="I6" s="331" t="s">
        <v>37</v>
      </c>
      <c r="K6" s="28"/>
    </row>
    <row r="7" spans="1:11" ht="16.5" thickBot="1" x14ac:dyDescent="0.3">
      <c r="B7" s="266" t="s">
        <v>38</v>
      </c>
      <c r="C7" s="206"/>
      <c r="D7" s="247">
        <f>C7</f>
        <v>0</v>
      </c>
      <c r="E7" s="34">
        <f>'Summary plus capital'!D115</f>
        <v>-27380</v>
      </c>
      <c r="F7" s="34">
        <f>'Summary plus capital'!E115</f>
        <v>-336016.91442811303</v>
      </c>
      <c r="G7" s="35">
        <f>'Summary plus capital'!F115</f>
        <v>-832494.87597254384</v>
      </c>
      <c r="H7" s="36">
        <f>'Summary plus capital'!G115</f>
        <v>-1536346.8825206086</v>
      </c>
      <c r="I7" s="37"/>
      <c r="K7" s="28"/>
    </row>
    <row r="8" spans="1:11" thickBot="1" x14ac:dyDescent="0.3">
      <c r="A8" s="38"/>
      <c r="B8" s="17"/>
      <c r="C8" s="40"/>
      <c r="D8" s="40"/>
      <c r="E8" s="40"/>
      <c r="F8" s="40"/>
      <c r="G8" s="40"/>
      <c r="H8" s="40"/>
      <c r="I8" s="40"/>
      <c r="J8" s="38"/>
      <c r="K8" s="28"/>
    </row>
    <row r="9" spans="1:11" ht="16.5" thickBot="1" x14ac:dyDescent="0.3">
      <c r="B9" s="267" t="s">
        <v>136</v>
      </c>
      <c r="C9" s="48" t="s">
        <v>22</v>
      </c>
      <c r="D9" s="42" t="s">
        <v>22</v>
      </c>
      <c r="E9" s="43" t="s">
        <v>22</v>
      </c>
      <c r="F9" s="43" t="s">
        <v>22</v>
      </c>
      <c r="G9" s="43" t="s">
        <v>22</v>
      </c>
      <c r="H9" s="97" t="s">
        <v>22</v>
      </c>
      <c r="I9" s="49"/>
      <c r="K9" s="28"/>
    </row>
    <row r="10" spans="1:11" thickBot="1" x14ac:dyDescent="0.3">
      <c r="B10" s="268" t="s">
        <v>137</v>
      </c>
      <c r="C10" s="253"/>
      <c r="D10" s="491">
        <v>3606580</v>
      </c>
      <c r="E10" s="142">
        <f>D10/696*('Pupil Numbers and Pupil Premium'!C21+'Pupil Numbers and Pupil Premium'!C24)</f>
        <v>3601398.1321839085</v>
      </c>
      <c r="F10" s="142">
        <f>E10/('Pupil Numbers and Pupil Premium'!C21+'Pupil Numbers and Pupil Premium'!C24)*('Pupil Numbers and Pupil Premium'!D21+'Pupil Numbers and Pupil Premium'!D24)</f>
        <v>3787945.3735632189</v>
      </c>
      <c r="G10" s="142">
        <f>F10/('Pupil Numbers and Pupil Premium'!D21+'Pupil Numbers and Pupil Premium'!D24)*('Pupil Numbers and Pupil Premium'!E21+'Pupil Numbers and Pupil Premium'!E24)</f>
        <v>4129948.6494252877</v>
      </c>
      <c r="H10" s="142">
        <f>G10/('Pupil Numbers and Pupil Premium'!E21+'Pupil Numbers and Pupil Premium'!E24)*('Pupil Numbers and Pupil Premium'!F21+'Pupil Numbers and Pupil Premium'!F24)</f>
        <v>4347587.09770115</v>
      </c>
      <c r="I10" s="222"/>
      <c r="K10" s="28"/>
    </row>
    <row r="11" spans="1:11" thickBot="1" x14ac:dyDescent="0.3">
      <c r="B11" s="269" t="s">
        <v>207</v>
      </c>
      <c r="C11" s="145"/>
      <c r="D11" s="491">
        <f t="shared" ref="D11:H12" si="0">C11</f>
        <v>0</v>
      </c>
      <c r="E11" s="141">
        <f t="shared" si="0"/>
        <v>0</v>
      </c>
      <c r="F11" s="141">
        <f t="shared" si="0"/>
        <v>0</v>
      </c>
      <c r="G11" s="141">
        <f t="shared" si="0"/>
        <v>0</v>
      </c>
      <c r="H11" s="143"/>
      <c r="I11" s="222"/>
      <c r="K11" s="28"/>
    </row>
    <row r="12" spans="1:11" ht="15" x14ac:dyDescent="0.25">
      <c r="B12" s="96" t="s">
        <v>232</v>
      </c>
      <c r="C12" s="145"/>
      <c r="D12" s="491">
        <f t="shared" si="0"/>
        <v>0</v>
      </c>
      <c r="E12" s="141">
        <f t="shared" si="0"/>
        <v>0</v>
      </c>
      <c r="F12" s="141">
        <f t="shared" si="0"/>
        <v>0</v>
      </c>
      <c r="G12" s="141">
        <f t="shared" si="0"/>
        <v>0</v>
      </c>
      <c r="H12" s="141">
        <f t="shared" si="0"/>
        <v>0</v>
      </c>
      <c r="I12" s="222"/>
      <c r="K12" s="28"/>
    </row>
    <row r="13" spans="1:11" ht="15" x14ac:dyDescent="0.25">
      <c r="B13" s="96" t="s">
        <v>40</v>
      </c>
      <c r="C13" s="256">
        <f>'Pupil Numbers and Pupil Premium'!C40</f>
        <v>154275</v>
      </c>
      <c r="D13" s="332">
        <f>C13</f>
        <v>154275</v>
      </c>
      <c r="E13" s="220">
        <f>'Pupil Numbers and Pupil Premium'!D40</f>
        <v>152405</v>
      </c>
      <c r="F13" s="220">
        <f>'Pupil Numbers and Pupil Premium'!E40</f>
        <v>158015</v>
      </c>
      <c r="G13" s="220">
        <f>'Pupil Numbers and Pupil Premium'!F40</f>
        <v>164560</v>
      </c>
      <c r="H13" s="221">
        <f>'Pupil Numbers and Pupil Premium'!G40</f>
        <v>173910</v>
      </c>
      <c r="I13" s="222"/>
      <c r="K13" s="28"/>
    </row>
    <row r="14" spans="1:11" ht="15" x14ac:dyDescent="0.25">
      <c r="B14" s="96" t="s">
        <v>23</v>
      </c>
      <c r="C14" s="256">
        <f>'Pupil Numbers and Pupil Premium'!C41</f>
        <v>1900</v>
      </c>
      <c r="D14" s="332">
        <f>C14</f>
        <v>1900</v>
      </c>
      <c r="E14" s="220">
        <f>'Pupil Numbers and Pupil Premium'!D41</f>
        <v>1900</v>
      </c>
      <c r="F14" s="220">
        <f>'Pupil Numbers and Pupil Premium'!E41</f>
        <v>1900</v>
      </c>
      <c r="G14" s="220">
        <f>'Pupil Numbers and Pupil Premium'!F41</f>
        <v>1900</v>
      </c>
      <c r="H14" s="221">
        <f>'Pupil Numbers and Pupil Premium'!G41</f>
        <v>1900</v>
      </c>
      <c r="I14" s="222"/>
      <c r="K14" s="28"/>
    </row>
    <row r="15" spans="1:11" ht="15" x14ac:dyDescent="0.25">
      <c r="B15" s="96" t="s">
        <v>164</v>
      </c>
      <c r="C15" s="256">
        <f>'Pupil Numbers and Pupil Premium'!C42</f>
        <v>0</v>
      </c>
      <c r="D15" s="332">
        <f>C15</f>
        <v>0</v>
      </c>
      <c r="E15" s="220">
        <f>'Pupil Numbers and Pupil Premium'!D42</f>
        <v>0</v>
      </c>
      <c r="F15" s="220">
        <f>'Pupil Numbers and Pupil Premium'!E42</f>
        <v>0</v>
      </c>
      <c r="G15" s="220">
        <f>'Pupil Numbers and Pupil Premium'!F42</f>
        <v>0</v>
      </c>
      <c r="H15" s="221">
        <f>'Pupil Numbers and Pupil Premium'!G42</f>
        <v>0</v>
      </c>
      <c r="I15" s="222"/>
      <c r="K15" s="28"/>
    </row>
    <row r="16" spans="1:11" ht="15" x14ac:dyDescent="0.25">
      <c r="B16" s="96" t="s">
        <v>243</v>
      </c>
      <c r="C16" s="256">
        <f>'Pupil Numbers and Pupil Premium'!C43</f>
        <v>0</v>
      </c>
      <c r="D16" s="332">
        <f>C16</f>
        <v>0</v>
      </c>
      <c r="E16" s="220">
        <f>'Pupil Numbers and Pupil Premium'!D43</f>
        <v>0</v>
      </c>
      <c r="F16" s="220">
        <f>'Pupil Numbers and Pupil Premium'!E43</f>
        <v>0</v>
      </c>
      <c r="G16" s="220">
        <f>'Pupil Numbers and Pupil Premium'!F43</f>
        <v>0</v>
      </c>
      <c r="H16" s="221">
        <f>'Pupil Numbers and Pupil Premium'!G43</f>
        <v>0</v>
      </c>
      <c r="I16" s="222"/>
      <c r="K16" s="28"/>
    </row>
    <row r="17" spans="1:11" ht="15" x14ac:dyDescent="0.25">
      <c r="B17" s="444" t="s">
        <v>307</v>
      </c>
      <c r="C17" s="255"/>
      <c r="D17" s="492">
        <v>58365</v>
      </c>
      <c r="E17" s="144">
        <f t="shared" ref="E17:H17" si="1">D17</f>
        <v>58365</v>
      </c>
      <c r="F17" s="144">
        <f t="shared" si="1"/>
        <v>58365</v>
      </c>
      <c r="G17" s="144">
        <f t="shared" si="1"/>
        <v>58365</v>
      </c>
      <c r="H17" s="144">
        <f t="shared" si="1"/>
        <v>58365</v>
      </c>
      <c r="I17" s="222"/>
      <c r="K17" s="28"/>
    </row>
    <row r="18" spans="1:11" ht="15" x14ac:dyDescent="0.25">
      <c r="B18" s="269" t="s">
        <v>234</v>
      </c>
      <c r="C18" s="255"/>
      <c r="D18" s="492">
        <f t="shared" ref="D18:H24" si="2">C18</f>
        <v>0</v>
      </c>
      <c r="E18" s="144">
        <f t="shared" si="2"/>
        <v>0</v>
      </c>
      <c r="F18" s="144">
        <f t="shared" si="2"/>
        <v>0</v>
      </c>
      <c r="G18" s="144">
        <f t="shared" si="2"/>
        <v>0</v>
      </c>
      <c r="H18" s="144">
        <f t="shared" si="2"/>
        <v>0</v>
      </c>
      <c r="I18" s="222"/>
      <c r="K18" s="28"/>
    </row>
    <row r="19" spans="1:11" ht="15" x14ac:dyDescent="0.25">
      <c r="B19" s="269" t="s">
        <v>233</v>
      </c>
      <c r="C19" s="255"/>
      <c r="D19" s="492">
        <f t="shared" si="2"/>
        <v>0</v>
      </c>
      <c r="E19" s="144">
        <f t="shared" si="2"/>
        <v>0</v>
      </c>
      <c r="F19" s="144">
        <f t="shared" si="2"/>
        <v>0</v>
      </c>
      <c r="G19" s="144">
        <f t="shared" si="2"/>
        <v>0</v>
      </c>
      <c r="H19" s="144">
        <f t="shared" si="2"/>
        <v>0</v>
      </c>
      <c r="I19" s="222"/>
      <c r="K19" s="28"/>
    </row>
    <row r="20" spans="1:11" ht="15" x14ac:dyDescent="0.25">
      <c r="B20" s="485" t="s">
        <v>246</v>
      </c>
      <c r="C20" s="255"/>
      <c r="D20" s="492">
        <f t="shared" si="2"/>
        <v>0</v>
      </c>
      <c r="E20" s="144">
        <f t="shared" si="2"/>
        <v>0</v>
      </c>
      <c r="F20" s="144">
        <f t="shared" si="2"/>
        <v>0</v>
      </c>
      <c r="G20" s="144">
        <f t="shared" si="2"/>
        <v>0</v>
      </c>
      <c r="H20" s="144">
        <f t="shared" si="2"/>
        <v>0</v>
      </c>
      <c r="I20" s="222"/>
      <c r="K20" s="28"/>
    </row>
    <row r="21" spans="1:11" ht="15" x14ac:dyDescent="0.25">
      <c r="B21" s="485" t="s">
        <v>247</v>
      </c>
      <c r="C21" s="255"/>
      <c r="D21" s="492">
        <f t="shared" si="2"/>
        <v>0</v>
      </c>
      <c r="E21" s="144">
        <f t="shared" si="2"/>
        <v>0</v>
      </c>
      <c r="F21" s="144">
        <f t="shared" si="2"/>
        <v>0</v>
      </c>
      <c r="G21" s="144">
        <f t="shared" si="2"/>
        <v>0</v>
      </c>
      <c r="H21" s="144">
        <f t="shared" si="2"/>
        <v>0</v>
      </c>
      <c r="I21" s="222"/>
      <c r="K21" s="28"/>
    </row>
    <row r="22" spans="1:11" ht="15" x14ac:dyDescent="0.25">
      <c r="B22" s="261" t="s">
        <v>41</v>
      </c>
      <c r="C22" s="255"/>
      <c r="D22" s="492">
        <v>0</v>
      </c>
      <c r="E22" s="144">
        <v>0</v>
      </c>
      <c r="F22" s="144">
        <f t="shared" si="2"/>
        <v>0</v>
      </c>
      <c r="G22" s="144">
        <f t="shared" si="2"/>
        <v>0</v>
      </c>
      <c r="H22" s="144">
        <f t="shared" si="2"/>
        <v>0</v>
      </c>
      <c r="I22" s="222"/>
      <c r="K22" s="28"/>
    </row>
    <row r="23" spans="1:11" ht="15" x14ac:dyDescent="0.25">
      <c r="B23" s="261" t="s">
        <v>289</v>
      </c>
      <c r="C23" s="255"/>
      <c r="D23" s="492">
        <v>10000</v>
      </c>
      <c r="E23" s="144">
        <f t="shared" si="2"/>
        <v>10000</v>
      </c>
      <c r="F23" s="144">
        <f t="shared" si="2"/>
        <v>10000</v>
      </c>
      <c r="G23" s="144">
        <f t="shared" si="2"/>
        <v>10000</v>
      </c>
      <c r="H23" s="144">
        <f t="shared" si="2"/>
        <v>10000</v>
      </c>
      <c r="I23" s="222"/>
      <c r="K23" s="28"/>
    </row>
    <row r="24" spans="1:11" thickBot="1" x14ac:dyDescent="0.3">
      <c r="B24" s="270" t="s">
        <v>290</v>
      </c>
      <c r="C24" s="257"/>
      <c r="D24" s="492">
        <v>100</v>
      </c>
      <c r="E24" s="144">
        <v>0</v>
      </c>
      <c r="F24" s="144">
        <v>0</v>
      </c>
      <c r="G24" s="144">
        <f t="shared" si="2"/>
        <v>0</v>
      </c>
      <c r="H24" s="144">
        <f t="shared" si="2"/>
        <v>0</v>
      </c>
      <c r="I24" s="222"/>
      <c r="K24" s="28"/>
    </row>
    <row r="25" spans="1:11" thickBot="1" x14ac:dyDescent="0.3">
      <c r="B25" s="45" t="s">
        <v>15</v>
      </c>
      <c r="C25" s="129">
        <f t="shared" ref="C25:H25" si="3">SUM(C10:C24)</f>
        <v>156175</v>
      </c>
      <c r="D25" s="493">
        <f t="shared" si="3"/>
        <v>3831220</v>
      </c>
      <c r="E25" s="129">
        <f t="shared" si="3"/>
        <v>3824068.1321839085</v>
      </c>
      <c r="F25" s="129">
        <f t="shared" si="3"/>
        <v>4016225.3735632189</v>
      </c>
      <c r="G25" s="129">
        <f t="shared" si="3"/>
        <v>4364773.6494252877</v>
      </c>
      <c r="H25" s="130">
        <f t="shared" si="3"/>
        <v>4591762.09770115</v>
      </c>
      <c r="I25" s="98"/>
      <c r="K25" s="28"/>
    </row>
    <row r="26" spans="1:11" thickBot="1" x14ac:dyDescent="0.3">
      <c r="A26" s="38"/>
      <c r="B26" s="39"/>
      <c r="C26" s="40"/>
      <c r="D26" s="494"/>
      <c r="E26" s="40"/>
      <c r="F26" s="40"/>
      <c r="G26" s="40"/>
      <c r="H26" s="40"/>
      <c r="I26" s="40"/>
      <c r="J26" s="38"/>
      <c r="K26" s="28"/>
    </row>
    <row r="27" spans="1:11" s="50" customFormat="1" ht="16.5" thickBot="1" x14ac:dyDescent="0.3">
      <c r="A27" s="46"/>
      <c r="B27" s="47" t="s">
        <v>147</v>
      </c>
      <c r="C27" s="48" t="s">
        <v>22</v>
      </c>
      <c r="D27" s="42" t="s">
        <v>22</v>
      </c>
      <c r="E27" s="43" t="s">
        <v>22</v>
      </c>
      <c r="F27" s="43" t="s">
        <v>22</v>
      </c>
      <c r="G27" s="43" t="s">
        <v>22</v>
      </c>
      <c r="H27" s="97" t="s">
        <v>22</v>
      </c>
      <c r="I27" s="99"/>
      <c r="J27" s="46"/>
    </row>
    <row r="28" spans="1:11" s="50" customFormat="1" ht="16.5" thickBot="1" x14ac:dyDescent="0.3">
      <c r="A28" s="46"/>
      <c r="B28" s="450" t="s">
        <v>235</v>
      </c>
      <c r="C28" s="291"/>
      <c r="D28" s="294">
        <v>1549997</v>
      </c>
      <c r="E28" s="294">
        <f>(D28+D34)/366*'Pupil Numbers and Pupil Premium'!C27</f>
        <v>1420762.3633879782</v>
      </c>
      <c r="F28" s="294">
        <f>E28/'Pupil Numbers and Pupil Premium'!C27*'Pupil Numbers and Pupil Premium'!D27</f>
        <v>1267757.1857923497</v>
      </c>
      <c r="G28" s="294">
        <f>F28/'Pupil Numbers and Pupil Premium'!D27*'Pupil Numbers and Pupil Premium'!E27</f>
        <v>1132238.3142076503</v>
      </c>
      <c r="H28" s="294">
        <f>G28/'Pupil Numbers and Pupil Premium'!E27*'Pupil Numbers and Pupil Premium'!F27</f>
        <v>1127866.737704918</v>
      </c>
      <c r="I28" s="295"/>
      <c r="J28" s="46"/>
    </row>
    <row r="29" spans="1:11" s="50" customFormat="1" ht="16.5" thickBot="1" x14ac:dyDescent="0.3">
      <c r="A29" s="46"/>
      <c r="B29" s="451" t="s">
        <v>43</v>
      </c>
      <c r="C29" s="292"/>
      <c r="D29" s="294">
        <f t="shared" ref="D29:H34" si="4">C29</f>
        <v>0</v>
      </c>
      <c r="E29" s="294">
        <f t="shared" si="4"/>
        <v>0</v>
      </c>
      <c r="F29" s="294">
        <f t="shared" si="4"/>
        <v>0</v>
      </c>
      <c r="G29" s="294">
        <f t="shared" si="4"/>
        <v>0</v>
      </c>
      <c r="H29" s="294">
        <f t="shared" si="4"/>
        <v>0</v>
      </c>
      <c r="I29" s="295"/>
      <c r="J29" s="46"/>
    </row>
    <row r="30" spans="1:11" s="50" customFormat="1" ht="16.5" thickBot="1" x14ac:dyDescent="0.3">
      <c r="A30" s="46"/>
      <c r="B30" s="451" t="s">
        <v>138</v>
      </c>
      <c r="C30" s="293"/>
      <c r="D30" s="294">
        <f t="shared" si="4"/>
        <v>0</v>
      </c>
      <c r="E30" s="294">
        <f t="shared" si="4"/>
        <v>0</v>
      </c>
      <c r="F30" s="294">
        <f t="shared" si="4"/>
        <v>0</v>
      </c>
      <c r="G30" s="294">
        <f t="shared" si="4"/>
        <v>0</v>
      </c>
      <c r="H30" s="294">
        <f t="shared" si="4"/>
        <v>0</v>
      </c>
      <c r="I30" s="295"/>
      <c r="J30" s="46"/>
    </row>
    <row r="31" spans="1:11" s="50" customFormat="1" ht="16.5" thickBot="1" x14ac:dyDescent="0.3">
      <c r="A31" s="46"/>
      <c r="B31" s="449" t="s">
        <v>236</v>
      </c>
      <c r="C31" s="293"/>
      <c r="D31" s="294">
        <f t="shared" si="4"/>
        <v>0</v>
      </c>
      <c r="E31" s="294">
        <f t="shared" si="4"/>
        <v>0</v>
      </c>
      <c r="F31" s="294">
        <f t="shared" si="4"/>
        <v>0</v>
      </c>
      <c r="G31" s="294">
        <f t="shared" si="4"/>
        <v>0</v>
      </c>
      <c r="H31" s="294">
        <f t="shared" si="4"/>
        <v>0</v>
      </c>
      <c r="I31" s="295"/>
      <c r="J31" s="46"/>
    </row>
    <row r="32" spans="1:11" s="50" customFormat="1" ht="16.5" thickBot="1" x14ac:dyDescent="0.3">
      <c r="A32" s="46"/>
      <c r="B32" s="452" t="s">
        <v>42</v>
      </c>
      <c r="C32" s="441"/>
      <c r="D32" s="294">
        <v>35535</v>
      </c>
      <c r="E32" s="294">
        <f t="shared" si="4"/>
        <v>35535</v>
      </c>
      <c r="F32" s="294">
        <f t="shared" si="4"/>
        <v>35535</v>
      </c>
      <c r="G32" s="294">
        <f t="shared" si="4"/>
        <v>35535</v>
      </c>
      <c r="H32" s="294">
        <f t="shared" si="4"/>
        <v>35535</v>
      </c>
      <c r="I32" s="295"/>
      <c r="J32" s="46"/>
    </row>
    <row r="33" spans="1:11" s="50" customFormat="1" ht="16.5" thickBot="1" x14ac:dyDescent="0.3">
      <c r="A33" s="46"/>
      <c r="B33" s="449" t="s">
        <v>39</v>
      </c>
      <c r="C33" s="255"/>
      <c r="D33" s="294">
        <f t="shared" si="4"/>
        <v>0</v>
      </c>
      <c r="E33" s="294">
        <f t="shared" si="4"/>
        <v>0</v>
      </c>
      <c r="F33" s="294">
        <f t="shared" si="4"/>
        <v>0</v>
      </c>
      <c r="G33" s="294">
        <f t="shared" si="4"/>
        <v>0</v>
      </c>
      <c r="H33" s="294">
        <f t="shared" si="4"/>
        <v>0</v>
      </c>
      <c r="I33" s="295"/>
      <c r="J33" s="46"/>
    </row>
    <row r="34" spans="1:11" thickBot="1" x14ac:dyDescent="0.3">
      <c r="A34" s="38"/>
      <c r="B34" s="283" t="s">
        <v>308</v>
      </c>
      <c r="C34" s="257"/>
      <c r="D34" s="294">
        <v>50000</v>
      </c>
      <c r="E34" s="294">
        <v>0</v>
      </c>
      <c r="F34" s="294">
        <f t="shared" si="4"/>
        <v>0</v>
      </c>
      <c r="G34" s="294">
        <f t="shared" si="4"/>
        <v>0</v>
      </c>
      <c r="H34" s="294">
        <f t="shared" si="4"/>
        <v>0</v>
      </c>
      <c r="I34" s="222"/>
      <c r="J34" s="38"/>
      <c r="K34" s="28"/>
    </row>
    <row r="35" spans="1:11" thickBot="1" x14ac:dyDescent="0.3">
      <c r="A35" s="38"/>
      <c r="B35" s="51" t="s">
        <v>15</v>
      </c>
      <c r="C35" s="129">
        <f t="shared" ref="C35:H35" si="5">SUM(C28:C34)</f>
        <v>0</v>
      </c>
      <c r="D35" s="129">
        <f t="shared" si="5"/>
        <v>1635532</v>
      </c>
      <c r="E35" s="129">
        <f t="shared" si="5"/>
        <v>1456297.3633879782</v>
      </c>
      <c r="F35" s="129">
        <f t="shared" si="5"/>
        <v>1303292.1857923497</v>
      </c>
      <c r="G35" s="129">
        <f t="shared" si="5"/>
        <v>1167773.3142076503</v>
      </c>
      <c r="H35" s="130">
        <f t="shared" si="5"/>
        <v>1163401.737704918</v>
      </c>
      <c r="I35" s="98"/>
      <c r="J35" s="38"/>
      <c r="K35" s="28"/>
    </row>
    <row r="36" spans="1:11" thickBot="1" x14ac:dyDescent="0.3">
      <c r="A36" s="38"/>
      <c r="B36" s="39"/>
      <c r="C36" s="40"/>
      <c r="D36" s="40"/>
      <c r="E36" s="40"/>
      <c r="F36" s="40"/>
      <c r="G36" s="40"/>
      <c r="H36" s="40"/>
      <c r="I36" s="40"/>
      <c r="J36" s="38"/>
      <c r="K36" s="28"/>
    </row>
    <row r="37" spans="1:11" s="50" customFormat="1" ht="16.5" thickBot="1" x14ac:dyDescent="0.3">
      <c r="A37" s="46"/>
      <c r="B37" s="52" t="s">
        <v>44</v>
      </c>
      <c r="C37" s="41" t="s">
        <v>22</v>
      </c>
      <c r="D37" s="53" t="s">
        <v>22</v>
      </c>
      <c r="E37" s="54" t="s">
        <v>22</v>
      </c>
      <c r="F37" s="54" t="s">
        <v>22</v>
      </c>
      <c r="G37" s="54" t="s">
        <v>22</v>
      </c>
      <c r="H37" s="100" t="s">
        <v>22</v>
      </c>
      <c r="I37" s="99"/>
      <c r="J37" s="46"/>
    </row>
    <row r="38" spans="1:11" ht="15" x14ac:dyDescent="0.25">
      <c r="A38" s="38"/>
      <c r="B38" s="284" t="s">
        <v>45</v>
      </c>
      <c r="C38" s="131">
        <f>'High Needs'!F11</f>
        <v>0</v>
      </c>
      <c r="D38" s="301">
        <f>'High Needs'!L11</f>
        <v>0</v>
      </c>
      <c r="E38" s="132">
        <f>'High Needs'!S11</f>
        <v>0</v>
      </c>
      <c r="F38" s="132">
        <f>'High Needs'!Y11</f>
        <v>0</v>
      </c>
      <c r="G38" s="132">
        <f>'High Needs'!AE11</f>
        <v>0</v>
      </c>
      <c r="H38" s="133">
        <f>'High Needs'!AK11</f>
        <v>0</v>
      </c>
      <c r="I38" s="222"/>
      <c r="J38" s="38"/>
      <c r="K38" s="28"/>
    </row>
    <row r="39" spans="1:11" ht="15" x14ac:dyDescent="0.25">
      <c r="A39" s="38"/>
      <c r="B39" s="283" t="s">
        <v>279</v>
      </c>
      <c r="C39" s="145"/>
      <c r="D39" s="495">
        <v>714162</v>
      </c>
      <c r="E39" s="146">
        <v>576321</v>
      </c>
      <c r="F39" s="146">
        <v>427952</v>
      </c>
      <c r="G39" s="146">
        <f>163127-163127</f>
        <v>0</v>
      </c>
      <c r="H39" s="146">
        <v>0</v>
      </c>
      <c r="I39" s="222">
        <v>12</v>
      </c>
      <c r="J39" s="38"/>
      <c r="K39" s="28"/>
    </row>
    <row r="40" spans="1:11" ht="15" x14ac:dyDescent="0.25">
      <c r="A40" s="38"/>
      <c r="B40" s="259" t="s">
        <v>47</v>
      </c>
      <c r="C40" s="147"/>
      <c r="D40" s="146">
        <f t="shared" ref="D40:H41" si="6">C40</f>
        <v>0</v>
      </c>
      <c r="E40" s="146">
        <f t="shared" si="6"/>
        <v>0</v>
      </c>
      <c r="F40" s="146">
        <f t="shared" si="6"/>
        <v>0</v>
      </c>
      <c r="G40" s="146">
        <f t="shared" si="6"/>
        <v>0</v>
      </c>
      <c r="H40" s="146">
        <f t="shared" si="6"/>
        <v>0</v>
      </c>
      <c r="I40" s="222"/>
      <c r="J40" s="38"/>
      <c r="K40" s="28"/>
    </row>
    <row r="41" spans="1:11" thickBot="1" x14ac:dyDescent="0.3">
      <c r="A41" s="38"/>
      <c r="B41" s="260" t="s">
        <v>47</v>
      </c>
      <c r="C41" s="147"/>
      <c r="D41" s="146">
        <f t="shared" si="6"/>
        <v>0</v>
      </c>
      <c r="E41" s="146">
        <f t="shared" si="6"/>
        <v>0</v>
      </c>
      <c r="F41" s="146">
        <f t="shared" si="6"/>
        <v>0</v>
      </c>
      <c r="G41" s="146">
        <f t="shared" si="6"/>
        <v>0</v>
      </c>
      <c r="H41" s="146">
        <f t="shared" si="6"/>
        <v>0</v>
      </c>
      <c r="I41" s="222"/>
      <c r="J41" s="38"/>
      <c r="K41" s="28"/>
    </row>
    <row r="42" spans="1:11" thickBot="1" x14ac:dyDescent="0.3">
      <c r="A42" s="38"/>
      <c r="B42" s="51" t="s">
        <v>15</v>
      </c>
      <c r="C42" s="129">
        <f t="shared" ref="C42:H42" si="7">SUM(C38:C41)</f>
        <v>0</v>
      </c>
      <c r="D42" s="129">
        <f t="shared" si="7"/>
        <v>714162</v>
      </c>
      <c r="E42" s="129">
        <f t="shared" si="7"/>
        <v>576321</v>
      </c>
      <c r="F42" s="129">
        <f t="shared" si="7"/>
        <v>427952</v>
      </c>
      <c r="G42" s="129">
        <f t="shared" si="7"/>
        <v>0</v>
      </c>
      <c r="H42" s="130">
        <f t="shared" si="7"/>
        <v>0</v>
      </c>
      <c r="I42" s="98"/>
      <c r="J42" s="38"/>
      <c r="K42" s="28"/>
    </row>
    <row r="43" spans="1:11" thickBot="1" x14ac:dyDescent="0.3">
      <c r="A43" s="38"/>
      <c r="B43" s="39"/>
      <c r="C43" s="40"/>
      <c r="D43" s="40"/>
      <c r="E43" s="40"/>
      <c r="F43" s="40"/>
      <c r="G43" s="40"/>
      <c r="H43" s="40"/>
      <c r="I43" s="40"/>
      <c r="J43" s="38"/>
      <c r="K43" s="28"/>
    </row>
    <row r="44" spans="1:11" s="50" customFormat="1" ht="16.5" thickBot="1" x14ac:dyDescent="0.3">
      <c r="A44" s="46"/>
      <c r="B44" s="52" t="s">
        <v>46</v>
      </c>
      <c r="C44" s="41" t="s">
        <v>22</v>
      </c>
      <c r="D44" s="53" t="s">
        <v>22</v>
      </c>
      <c r="E44" s="54" t="s">
        <v>22</v>
      </c>
      <c r="F44" s="54" t="s">
        <v>22</v>
      </c>
      <c r="G44" s="54" t="s">
        <v>22</v>
      </c>
      <c r="H44" s="100" t="s">
        <v>22</v>
      </c>
      <c r="I44" s="99"/>
      <c r="J44" s="46"/>
    </row>
    <row r="45" spans="1:11" s="50" customFormat="1" x14ac:dyDescent="0.25">
      <c r="A45" s="46"/>
      <c r="B45" s="258" t="s">
        <v>47</v>
      </c>
      <c r="C45" s="253"/>
      <c r="D45" s="254">
        <f>C45</f>
        <v>0</v>
      </c>
      <c r="E45" s="254">
        <f t="shared" ref="E45:H45" si="8">D45</f>
        <v>0</v>
      </c>
      <c r="F45" s="254">
        <f t="shared" si="8"/>
        <v>0</v>
      </c>
      <c r="G45" s="254">
        <f t="shared" si="8"/>
        <v>0</v>
      </c>
      <c r="H45" s="254">
        <f t="shared" si="8"/>
        <v>0</v>
      </c>
      <c r="I45" s="252"/>
      <c r="J45" s="46"/>
    </row>
    <row r="46" spans="1:11" s="50" customFormat="1" x14ac:dyDescent="0.25">
      <c r="A46" s="46"/>
      <c r="B46" s="259" t="s">
        <v>47</v>
      </c>
      <c r="C46" s="145"/>
      <c r="D46" s="146">
        <f>C46</f>
        <v>0</v>
      </c>
      <c r="E46" s="146">
        <f t="shared" ref="E46:H46" si="9">D46</f>
        <v>0</v>
      </c>
      <c r="F46" s="146">
        <f t="shared" si="9"/>
        <v>0</v>
      </c>
      <c r="G46" s="146">
        <f t="shared" si="9"/>
        <v>0</v>
      </c>
      <c r="H46" s="146">
        <f t="shared" si="9"/>
        <v>0</v>
      </c>
      <c r="I46" s="252"/>
      <c r="J46" s="46"/>
    </row>
    <row r="47" spans="1:11" s="50" customFormat="1" ht="16.5" thickBot="1" x14ac:dyDescent="0.3">
      <c r="A47" s="46"/>
      <c r="B47" s="260" t="s">
        <v>47</v>
      </c>
      <c r="C47" s="148"/>
      <c r="D47" s="149">
        <f>C47</f>
        <v>0</v>
      </c>
      <c r="E47" s="149">
        <f t="shared" ref="E47:H47" si="10">D47</f>
        <v>0</v>
      </c>
      <c r="F47" s="149">
        <f t="shared" si="10"/>
        <v>0</v>
      </c>
      <c r="G47" s="149">
        <f t="shared" si="10"/>
        <v>0</v>
      </c>
      <c r="H47" s="149">
        <f t="shared" si="10"/>
        <v>0</v>
      </c>
      <c r="I47" s="251"/>
      <c r="J47" s="46"/>
    </row>
    <row r="48" spans="1:11" thickBot="1" x14ac:dyDescent="0.3">
      <c r="A48" s="38"/>
      <c r="B48" s="55"/>
      <c r="C48" s="333">
        <f>SUM(C45:C47)</f>
        <v>0</v>
      </c>
      <c r="D48" s="333">
        <f t="shared" ref="D48:H48" si="11">SUM(D45:D47)</f>
        <v>0</v>
      </c>
      <c r="E48" s="333">
        <f t="shared" si="11"/>
        <v>0</v>
      </c>
      <c r="F48" s="333">
        <f t="shared" si="11"/>
        <v>0</v>
      </c>
      <c r="G48" s="333">
        <f t="shared" si="11"/>
        <v>0</v>
      </c>
      <c r="H48" s="333">
        <f t="shared" si="11"/>
        <v>0</v>
      </c>
      <c r="I48" s="250"/>
      <c r="J48" s="38"/>
      <c r="K48" s="28"/>
    </row>
    <row r="49" spans="1:11" thickBot="1" x14ac:dyDescent="0.3">
      <c r="A49" s="38"/>
      <c r="B49" s="39"/>
      <c r="C49" s="40"/>
      <c r="D49" s="40"/>
      <c r="E49" s="40"/>
      <c r="F49" s="40"/>
      <c r="G49" s="40"/>
      <c r="H49" s="40"/>
      <c r="I49" s="40"/>
      <c r="J49" s="38"/>
      <c r="K49" s="28"/>
    </row>
    <row r="50" spans="1:11" s="50" customFormat="1" ht="16.5" thickBot="1" x14ac:dyDescent="0.3">
      <c r="A50" s="56"/>
      <c r="B50" s="57" t="s">
        <v>48</v>
      </c>
      <c r="C50" s="41" t="s">
        <v>22</v>
      </c>
      <c r="D50" s="42" t="s">
        <v>22</v>
      </c>
      <c r="E50" s="43" t="s">
        <v>22</v>
      </c>
      <c r="F50" s="43" t="s">
        <v>22</v>
      </c>
      <c r="G50" s="43" t="s">
        <v>22</v>
      </c>
      <c r="H50" s="44" t="s">
        <v>22</v>
      </c>
      <c r="I50" s="49"/>
      <c r="J50" s="56"/>
    </row>
    <row r="51" spans="1:11" x14ac:dyDescent="0.25">
      <c r="B51" s="262" t="s">
        <v>49</v>
      </c>
      <c r="C51" s="58"/>
      <c r="D51" s="59"/>
      <c r="E51" s="60"/>
      <c r="F51" s="60"/>
      <c r="G51" s="60"/>
      <c r="H51" s="101"/>
      <c r="I51" s="103"/>
      <c r="K51" s="28"/>
    </row>
    <row r="52" spans="1:11" ht="15" x14ac:dyDescent="0.25">
      <c r="B52" s="263" t="s">
        <v>50</v>
      </c>
      <c r="C52" s="150"/>
      <c r="D52" s="146">
        <v>75000</v>
      </c>
      <c r="E52" s="146">
        <f t="shared" ref="E52:H52" si="12">D52</f>
        <v>75000</v>
      </c>
      <c r="F52" s="146">
        <f t="shared" si="12"/>
        <v>75000</v>
      </c>
      <c r="G52" s="146">
        <f t="shared" si="12"/>
        <v>75000</v>
      </c>
      <c r="H52" s="146">
        <f t="shared" si="12"/>
        <v>75000</v>
      </c>
      <c r="I52" s="222"/>
      <c r="K52" s="28"/>
    </row>
    <row r="53" spans="1:11" ht="15" x14ac:dyDescent="0.25">
      <c r="B53" s="263" t="s">
        <v>282</v>
      </c>
      <c r="C53" s="151"/>
      <c r="D53" s="146">
        <v>10000</v>
      </c>
      <c r="E53" s="146">
        <f t="shared" ref="D53:H62" si="13">D53</f>
        <v>10000</v>
      </c>
      <c r="F53" s="146">
        <f t="shared" si="13"/>
        <v>10000</v>
      </c>
      <c r="G53" s="146">
        <f t="shared" si="13"/>
        <v>10000</v>
      </c>
      <c r="H53" s="146">
        <f t="shared" si="13"/>
        <v>10000</v>
      </c>
      <c r="I53" s="223"/>
      <c r="K53" s="28"/>
    </row>
    <row r="54" spans="1:11" ht="15" x14ac:dyDescent="0.25">
      <c r="B54" s="448" t="s">
        <v>218</v>
      </c>
      <c r="C54" s="151"/>
      <c r="D54" s="146">
        <f t="shared" si="13"/>
        <v>0</v>
      </c>
      <c r="E54" s="146">
        <f t="shared" si="13"/>
        <v>0</v>
      </c>
      <c r="F54" s="146">
        <f t="shared" si="13"/>
        <v>0</v>
      </c>
      <c r="G54" s="146">
        <f t="shared" si="13"/>
        <v>0</v>
      </c>
      <c r="H54" s="146">
        <f t="shared" si="13"/>
        <v>0</v>
      </c>
      <c r="I54" s="223"/>
      <c r="K54" s="28"/>
    </row>
    <row r="55" spans="1:11" ht="15" x14ac:dyDescent="0.25">
      <c r="B55" s="259" t="s">
        <v>283</v>
      </c>
      <c r="C55" s="151"/>
      <c r="D55" s="146">
        <v>25000</v>
      </c>
      <c r="E55" s="146">
        <f t="shared" si="13"/>
        <v>25000</v>
      </c>
      <c r="F55" s="146">
        <f t="shared" si="13"/>
        <v>25000</v>
      </c>
      <c r="G55" s="146">
        <f t="shared" si="13"/>
        <v>25000</v>
      </c>
      <c r="H55" s="146">
        <f t="shared" si="13"/>
        <v>25000</v>
      </c>
      <c r="I55" s="222"/>
      <c r="K55" s="28"/>
    </row>
    <row r="56" spans="1:11" ht="15" x14ac:dyDescent="0.25">
      <c r="B56" s="259" t="s">
        <v>284</v>
      </c>
      <c r="C56" s="150"/>
      <c r="D56" s="146">
        <v>2000</v>
      </c>
      <c r="E56" s="146">
        <f t="shared" si="13"/>
        <v>2000</v>
      </c>
      <c r="F56" s="146">
        <f t="shared" si="13"/>
        <v>2000</v>
      </c>
      <c r="G56" s="146">
        <f t="shared" si="13"/>
        <v>2000</v>
      </c>
      <c r="H56" s="146">
        <f t="shared" si="13"/>
        <v>2000</v>
      </c>
      <c r="I56" s="222"/>
      <c r="K56" s="28"/>
    </row>
    <row r="57" spans="1:11" ht="15" x14ac:dyDescent="0.25">
      <c r="B57" s="283" t="s">
        <v>285</v>
      </c>
      <c r="C57" s="151"/>
      <c r="D57" s="146">
        <v>35000</v>
      </c>
      <c r="E57" s="146">
        <f t="shared" si="13"/>
        <v>35000</v>
      </c>
      <c r="F57" s="146">
        <f t="shared" si="13"/>
        <v>35000</v>
      </c>
      <c r="G57" s="146">
        <f t="shared" si="13"/>
        <v>35000</v>
      </c>
      <c r="H57" s="146">
        <f t="shared" si="13"/>
        <v>35000</v>
      </c>
      <c r="I57" s="222"/>
      <c r="K57" s="28"/>
    </row>
    <row r="58" spans="1:11" ht="15" x14ac:dyDescent="0.25">
      <c r="B58" s="259" t="s">
        <v>286</v>
      </c>
      <c r="C58" s="150"/>
      <c r="D58" s="146">
        <v>60000</v>
      </c>
      <c r="E58" s="146">
        <f t="shared" si="13"/>
        <v>60000</v>
      </c>
      <c r="F58" s="146">
        <f t="shared" si="13"/>
        <v>60000</v>
      </c>
      <c r="G58" s="146">
        <f t="shared" si="13"/>
        <v>60000</v>
      </c>
      <c r="H58" s="146">
        <f t="shared" si="13"/>
        <v>60000</v>
      </c>
      <c r="I58" s="222"/>
      <c r="K58" s="28"/>
    </row>
    <row r="59" spans="1:11" ht="15" x14ac:dyDescent="0.25">
      <c r="B59" s="259" t="s">
        <v>287</v>
      </c>
      <c r="C59" s="151"/>
      <c r="D59" s="146">
        <v>23800</v>
      </c>
      <c r="E59" s="146">
        <f t="shared" si="13"/>
        <v>23800</v>
      </c>
      <c r="F59" s="146">
        <f t="shared" si="13"/>
        <v>23800</v>
      </c>
      <c r="G59" s="146">
        <f t="shared" si="13"/>
        <v>23800</v>
      </c>
      <c r="H59" s="146">
        <f t="shared" si="13"/>
        <v>23800</v>
      </c>
      <c r="I59" s="222"/>
      <c r="K59" s="28"/>
    </row>
    <row r="60" spans="1:11" ht="15" x14ac:dyDescent="0.25">
      <c r="B60" s="283" t="s">
        <v>47</v>
      </c>
      <c r="C60" s="151"/>
      <c r="D60" s="146">
        <f t="shared" si="13"/>
        <v>0</v>
      </c>
      <c r="E60" s="146">
        <f t="shared" si="13"/>
        <v>0</v>
      </c>
      <c r="F60" s="146">
        <f t="shared" si="13"/>
        <v>0</v>
      </c>
      <c r="G60" s="146">
        <f t="shared" si="13"/>
        <v>0</v>
      </c>
      <c r="H60" s="146">
        <f t="shared" si="13"/>
        <v>0</v>
      </c>
      <c r="I60" s="222"/>
      <c r="K60" s="28"/>
    </row>
    <row r="61" spans="1:11" ht="15" x14ac:dyDescent="0.25">
      <c r="B61" s="259" t="s">
        <v>47</v>
      </c>
      <c r="C61" s="151"/>
      <c r="D61" s="146">
        <f t="shared" si="13"/>
        <v>0</v>
      </c>
      <c r="E61" s="146">
        <f t="shared" si="13"/>
        <v>0</v>
      </c>
      <c r="F61" s="146">
        <f t="shared" si="13"/>
        <v>0</v>
      </c>
      <c r="G61" s="146">
        <f t="shared" si="13"/>
        <v>0</v>
      </c>
      <c r="H61" s="146">
        <f t="shared" si="13"/>
        <v>0</v>
      </c>
      <c r="I61" s="223"/>
      <c r="K61" s="28"/>
    </row>
    <row r="62" spans="1:11" thickBot="1" x14ac:dyDescent="0.3">
      <c r="B62" s="260" t="s">
        <v>47</v>
      </c>
      <c r="C62" s="152"/>
      <c r="D62" s="146">
        <f t="shared" si="13"/>
        <v>0</v>
      </c>
      <c r="E62" s="146">
        <f t="shared" si="13"/>
        <v>0</v>
      </c>
      <c r="F62" s="146">
        <f t="shared" si="13"/>
        <v>0</v>
      </c>
      <c r="G62" s="146">
        <f t="shared" si="13"/>
        <v>0</v>
      </c>
      <c r="H62" s="146">
        <f t="shared" si="13"/>
        <v>0</v>
      </c>
      <c r="I62" s="224"/>
      <c r="K62" s="28"/>
    </row>
    <row r="63" spans="1:11" thickBot="1" x14ac:dyDescent="0.3">
      <c r="B63" s="61"/>
      <c r="C63" s="134">
        <f t="shared" ref="C63:H63" si="14">SUM(C52:C62)</f>
        <v>0</v>
      </c>
      <c r="D63" s="135">
        <f t="shared" si="14"/>
        <v>230800</v>
      </c>
      <c r="E63" s="135">
        <f t="shared" si="14"/>
        <v>230800</v>
      </c>
      <c r="F63" s="135">
        <f t="shared" si="14"/>
        <v>230800</v>
      </c>
      <c r="G63" s="135">
        <f t="shared" si="14"/>
        <v>230800</v>
      </c>
      <c r="H63" s="135">
        <f t="shared" si="14"/>
        <v>230800</v>
      </c>
      <c r="I63" s="102"/>
      <c r="K63" s="28"/>
    </row>
    <row r="64" spans="1:11" thickBot="1" x14ac:dyDescent="0.3">
      <c r="K64" s="28"/>
    </row>
    <row r="65" spans="2:11" ht="19.5" thickBot="1" x14ac:dyDescent="0.35">
      <c r="B65" s="264" t="s">
        <v>51</v>
      </c>
      <c r="C65" s="136">
        <f>+C63+C48+C42+C35+C25</f>
        <v>156175</v>
      </c>
      <c r="D65" s="136">
        <f>D25+D35+D42+D48+D63</f>
        <v>6411714</v>
      </c>
      <c r="E65" s="136">
        <f>E25+E35+E42+E48+E63</f>
        <v>6087486.4955718871</v>
      </c>
      <c r="F65" s="136">
        <f>F25+F35+F42+F48+F63</f>
        <v>5978269.5593555681</v>
      </c>
      <c r="G65" s="136">
        <f>G25+G35+G42+G48+G63</f>
        <v>5763346.9636329375</v>
      </c>
      <c r="H65" s="136">
        <f>H25+H35+H42+H48+H63</f>
        <v>5985963.8354060678</v>
      </c>
      <c r="K65" s="28"/>
    </row>
    <row r="66" spans="2:11" ht="15" x14ac:dyDescent="0.25">
      <c r="K66" s="28"/>
    </row>
    <row r="67" spans="2:11" ht="15" x14ac:dyDescent="0.25">
      <c r="B67" s="334" t="s">
        <v>52</v>
      </c>
      <c r="C67" s="137">
        <f>'Summary plus capital'!C29</f>
        <v>156175</v>
      </c>
      <c r="D67" s="137">
        <f>'Summary plus capital'!D29</f>
        <v>6411714</v>
      </c>
      <c r="E67" s="137">
        <f>'Summary plus capital'!E29</f>
        <v>6087486.4955718871</v>
      </c>
      <c r="F67" s="137">
        <f>'Summary plus capital'!F29</f>
        <v>5978269.5593555681</v>
      </c>
      <c r="G67" s="137">
        <f>'Summary plus capital'!G29</f>
        <v>5763346.9636329375</v>
      </c>
      <c r="H67" s="137">
        <f>'Summary plus capital'!H29</f>
        <v>5985963.8354060678</v>
      </c>
      <c r="I67" s="26" t="s">
        <v>15</v>
      </c>
      <c r="K67" s="28"/>
    </row>
    <row r="68" spans="2:11" ht="15" x14ac:dyDescent="0.25">
      <c r="B68" s="335" t="s">
        <v>53</v>
      </c>
      <c r="C68" s="132">
        <f t="shared" ref="C68:H68" si="15">C65-C67</f>
        <v>0</v>
      </c>
      <c r="D68" s="132">
        <f t="shared" si="15"/>
        <v>0</v>
      </c>
      <c r="E68" s="132">
        <f t="shared" si="15"/>
        <v>0</v>
      </c>
      <c r="F68" s="132">
        <f t="shared" si="15"/>
        <v>0</v>
      </c>
      <c r="G68" s="132">
        <f t="shared" si="15"/>
        <v>0</v>
      </c>
      <c r="H68" s="132">
        <f t="shared" si="15"/>
        <v>0</v>
      </c>
      <c r="K68" s="28"/>
    </row>
    <row r="69" spans="2:11" ht="15" x14ac:dyDescent="0.25">
      <c r="C69" s="27" t="s">
        <v>15</v>
      </c>
      <c r="K69" s="28"/>
    </row>
  </sheetData>
  <mergeCells count="2">
    <mergeCell ref="B2:H2"/>
    <mergeCell ref="B3:H3"/>
  </mergeCells>
  <dataValidations count="2">
    <dataValidation type="whole" allowBlank="1" showInputMessage="1" showErrorMessage="1" error="Please enter figure as a positive number to the nearest whole pound" sqref="D25:H25 C30:C34 C13:C25 D13:H16">
      <formula1>-1000000</formula1>
      <formula2>1000000000</formula2>
    </dataValidation>
    <dataValidation type="whole" allowBlank="1" showInputMessage="1" showErrorMessage="1" error="Please enter figure as a positive number to the nearest whole pound" sqref="D42:H42 C10:C12 C35:H35 C45:C48 D48:H48 C38:C42 C52:C62">
      <formula1>0</formula1>
      <formula2>1000000000</formula2>
    </dataValidation>
  </dataValidations>
  <pageMargins left="0.19685039370078741" right="0.19685039370078741" top="0.35433070866141736" bottom="0.35433070866141736" header="0.31496062992125984" footer="0.31496062992125984"/>
  <pageSetup paperSize="9" scale="7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378"/>
  <sheetViews>
    <sheetView tabSelected="1" topLeftCell="A7" zoomScaleNormal="100" workbookViewId="0">
      <selection activeCell="C17" sqref="C17"/>
    </sheetView>
  </sheetViews>
  <sheetFormatPr defaultColWidth="9.21875" defaultRowHeight="15" x14ac:dyDescent="0.25"/>
  <cols>
    <col min="1" max="1" width="3.5546875" style="63" customWidth="1"/>
    <col min="2" max="2" width="29.77734375" style="63" customWidth="1"/>
    <col min="3" max="8" width="9.88671875" style="63" customWidth="1"/>
    <col min="9" max="9" width="7.88671875" style="63" bestFit="1" customWidth="1"/>
    <col min="10" max="10" width="3.109375" style="63" customWidth="1"/>
    <col min="11" max="11" width="3.109375" style="64" customWidth="1"/>
    <col min="12" max="46" width="7.109375" style="64" customWidth="1"/>
    <col min="47" max="234" width="7.109375" style="63" customWidth="1"/>
    <col min="235" max="235" width="16.77734375" style="63" customWidth="1"/>
    <col min="236" max="236" width="6" style="63" customWidth="1"/>
    <col min="237" max="237" width="27.5546875" style="63" customWidth="1"/>
    <col min="238" max="238" width="51.109375" style="63" customWidth="1"/>
    <col min="239" max="239" width="10.88671875" style="63" customWidth="1"/>
    <col min="240" max="240" width="11.77734375" style="63" customWidth="1"/>
    <col min="241" max="241" width="3.6640625" style="63" customWidth="1"/>
    <col min="242" max="242" width="14.88671875" style="63" customWidth="1"/>
    <col min="243" max="16384" width="9.21875" style="63"/>
  </cols>
  <sheetData>
    <row r="1" spans="2:12" ht="15.75" thickBot="1" x14ac:dyDescent="0.3"/>
    <row r="2" spans="2:12" ht="21.75" thickBot="1" x14ac:dyDescent="0.3">
      <c r="B2" s="515" t="str">
        <f>Notes!B2</f>
        <v>Shenfield High - Scenario 3 &amp; New Falling Roll Funding Profile</v>
      </c>
      <c r="C2" s="516"/>
      <c r="D2" s="516"/>
      <c r="E2" s="516"/>
      <c r="F2" s="516"/>
      <c r="G2" s="516"/>
      <c r="H2" s="517"/>
    </row>
    <row r="3" spans="2:12" ht="21.75" thickBot="1" x14ac:dyDescent="0.4">
      <c r="B3" s="540" t="s">
        <v>131</v>
      </c>
      <c r="C3" s="541"/>
      <c r="D3" s="541"/>
      <c r="E3" s="541"/>
      <c r="F3" s="541"/>
      <c r="G3" s="541"/>
      <c r="H3" s="542"/>
    </row>
    <row r="4" spans="2:12" ht="15.75" x14ac:dyDescent="0.25">
      <c r="B4" s="30" t="s">
        <v>35</v>
      </c>
      <c r="E4" s="65" t="s">
        <v>15</v>
      </c>
      <c r="G4" s="63" t="s">
        <v>15</v>
      </c>
    </row>
    <row r="5" spans="2:12" ht="15.75" thickBot="1" x14ac:dyDescent="0.3">
      <c r="C5" s="66"/>
    </row>
    <row r="6" spans="2:12" ht="32.25" thickBot="1" x14ac:dyDescent="0.3">
      <c r="B6" s="365" t="s">
        <v>19</v>
      </c>
      <c r="C6" s="12" t="s">
        <v>256</v>
      </c>
      <c r="D6" s="488" t="s">
        <v>257</v>
      </c>
      <c r="E6" s="13" t="s">
        <v>133</v>
      </c>
      <c r="F6" s="14" t="s">
        <v>212</v>
      </c>
      <c r="G6" s="14" t="s">
        <v>238</v>
      </c>
      <c r="H6" s="14" t="s">
        <v>258</v>
      </c>
      <c r="I6" s="331" t="s">
        <v>37</v>
      </c>
    </row>
    <row r="7" spans="2:12" ht="16.5" thickBot="1" x14ac:dyDescent="0.3">
      <c r="B7" s="538" t="s">
        <v>54</v>
      </c>
      <c r="C7" s="539"/>
      <c r="D7" s="68"/>
      <c r="E7" s="69"/>
      <c r="F7" s="69"/>
      <c r="G7" s="69"/>
      <c r="H7" s="69"/>
      <c r="I7" s="78"/>
    </row>
    <row r="8" spans="2:12" ht="15.75" x14ac:dyDescent="0.25">
      <c r="B8" s="363" t="s">
        <v>55</v>
      </c>
      <c r="C8" s="165"/>
      <c r="D8" s="166">
        <f>3729928-150275</f>
        <v>3579653</v>
      </c>
      <c r="E8" s="166">
        <f>3810826-E51</f>
        <v>3659048.25</v>
      </c>
      <c r="F8" s="166">
        <f>3870216-F51</f>
        <v>3716920.4725000001</v>
      </c>
      <c r="G8" s="166">
        <f>3826371-G51</f>
        <v>3671542.5172250001</v>
      </c>
      <c r="H8" s="166">
        <f>3898669-H51</f>
        <v>3742292.2323972499</v>
      </c>
      <c r="I8" s="282">
        <v>1</v>
      </c>
      <c r="L8" s="64" t="s">
        <v>15</v>
      </c>
    </row>
    <row r="9" spans="2:12" ht="15.75" x14ac:dyDescent="0.25">
      <c r="B9" s="237" t="s">
        <v>291</v>
      </c>
      <c r="C9" s="165"/>
      <c r="D9" s="166">
        <v>1260</v>
      </c>
      <c r="E9" s="166">
        <f>D9*1.01</f>
        <v>1272.5999999999999</v>
      </c>
      <c r="F9" s="166">
        <f t="shared" ref="F9:H9" si="0">E9*1.01</f>
        <v>1285.326</v>
      </c>
      <c r="G9" s="166">
        <f t="shared" si="0"/>
        <v>1298.1792600000001</v>
      </c>
      <c r="H9" s="166">
        <f t="shared" si="0"/>
        <v>1311.1610526000002</v>
      </c>
      <c r="I9" s="276">
        <v>15</v>
      </c>
    </row>
    <row r="10" spans="2:12" ht="16.5" thickBot="1" x14ac:dyDescent="0.3">
      <c r="B10" s="364" t="s">
        <v>56</v>
      </c>
      <c r="C10" s="169"/>
      <c r="D10" s="166">
        <v>18000</v>
      </c>
      <c r="E10" s="166">
        <v>18000</v>
      </c>
      <c r="F10" s="166">
        <v>18000</v>
      </c>
      <c r="G10" s="166">
        <v>18000</v>
      </c>
      <c r="H10" s="167">
        <v>18000</v>
      </c>
      <c r="I10" s="216"/>
      <c r="L10" s="64" t="s">
        <v>15</v>
      </c>
    </row>
    <row r="11" spans="2:12" ht="16.5" thickBot="1" x14ac:dyDescent="0.3">
      <c r="B11" s="534" t="s">
        <v>57</v>
      </c>
      <c r="C11" s="533"/>
      <c r="D11" s="70"/>
      <c r="E11" s="70"/>
      <c r="F11" s="70"/>
      <c r="G11" s="70"/>
      <c r="H11" s="70"/>
      <c r="I11" s="78"/>
      <c r="L11" s="64" t="s">
        <v>15</v>
      </c>
    </row>
    <row r="12" spans="2:12" ht="15.75" x14ac:dyDescent="0.25">
      <c r="B12" s="363" t="s">
        <v>265</v>
      </c>
      <c r="C12" s="165"/>
      <c r="D12" s="166">
        <v>127159</v>
      </c>
      <c r="E12" s="166">
        <v>130134</v>
      </c>
      <c r="F12" s="166">
        <v>131488</v>
      </c>
      <c r="G12" s="166">
        <f>131876*1.01</f>
        <v>133194.76</v>
      </c>
      <c r="H12" s="167">
        <f>G12*1.01</f>
        <v>134526.70760000002</v>
      </c>
      <c r="I12" s="282">
        <v>2</v>
      </c>
      <c r="L12" s="64" t="s">
        <v>15</v>
      </c>
    </row>
    <row r="13" spans="2:12" ht="15.75" x14ac:dyDescent="0.25">
      <c r="B13" s="366" t="s">
        <v>267</v>
      </c>
      <c r="C13" s="169"/>
      <c r="D13" s="166">
        <v>138200</v>
      </c>
      <c r="E13" s="166">
        <v>141947</v>
      </c>
      <c r="F13" s="166">
        <v>144898</v>
      </c>
      <c r="G13" s="166">
        <f>F13*1.01</f>
        <v>146346.98000000001</v>
      </c>
      <c r="H13" s="167">
        <f>G13*1.01</f>
        <v>147810.4498</v>
      </c>
      <c r="I13" s="215">
        <v>3</v>
      </c>
      <c r="L13" s="64" t="s">
        <v>15</v>
      </c>
    </row>
    <row r="14" spans="2:12" ht="15.75" x14ac:dyDescent="0.25">
      <c r="B14" s="364" t="s">
        <v>266</v>
      </c>
      <c r="C14" s="169"/>
      <c r="D14" s="166">
        <v>104731</v>
      </c>
      <c r="E14" s="166">
        <v>107281</v>
      </c>
      <c r="F14" s="166">
        <v>108844</v>
      </c>
      <c r="G14" s="166">
        <f>109895*1.01</f>
        <v>110993.95</v>
      </c>
      <c r="H14" s="167">
        <f>110505*1.01</f>
        <v>111610.05</v>
      </c>
      <c r="I14" s="215">
        <v>4</v>
      </c>
    </row>
    <row r="15" spans="2:12" ht="15.75" x14ac:dyDescent="0.25">
      <c r="B15" s="366" t="s">
        <v>295</v>
      </c>
      <c r="C15" s="169"/>
      <c r="D15" s="166">
        <v>2000</v>
      </c>
      <c r="E15" s="166">
        <f>D15</f>
        <v>2000</v>
      </c>
      <c r="F15" s="166">
        <f t="shared" ref="F15:H15" si="1">E15</f>
        <v>2000</v>
      </c>
      <c r="G15" s="166">
        <f t="shared" si="1"/>
        <v>2000</v>
      </c>
      <c r="H15" s="166">
        <f t="shared" si="1"/>
        <v>2000</v>
      </c>
      <c r="I15" s="215"/>
    </row>
    <row r="16" spans="2:12" ht="15.75" x14ac:dyDescent="0.25">
      <c r="B16" s="237" t="s">
        <v>268</v>
      </c>
      <c r="C16" s="168"/>
      <c r="D16" s="166">
        <v>70585</v>
      </c>
      <c r="E16" s="166">
        <v>71148</v>
      </c>
      <c r="F16" s="166">
        <v>71263</v>
      </c>
      <c r="G16" s="166">
        <f>71397*1.01</f>
        <v>72110.97</v>
      </c>
      <c r="H16" s="166">
        <f>71489*1.01</f>
        <v>72203.89</v>
      </c>
      <c r="I16" s="271">
        <v>5</v>
      </c>
    </row>
    <row r="17" spans="2:9" ht="15.75" x14ac:dyDescent="0.25">
      <c r="B17" s="237" t="s">
        <v>269</v>
      </c>
      <c r="C17" s="168"/>
      <c r="D17" s="166">
        <v>21225</v>
      </c>
      <c r="E17" s="166">
        <v>21844</v>
      </c>
      <c r="F17" s="166">
        <v>22135</v>
      </c>
      <c r="G17" s="166">
        <f>F17*1.01</f>
        <v>22356.35</v>
      </c>
      <c r="H17" s="166">
        <f>G17*1.01</f>
        <v>22579.913499999999</v>
      </c>
      <c r="I17" s="271">
        <v>6</v>
      </c>
    </row>
    <row r="18" spans="2:9" ht="16.5" thickBot="1" x14ac:dyDescent="0.3">
      <c r="B18" s="367" t="s">
        <v>58</v>
      </c>
      <c r="C18" s="170"/>
      <c r="D18" s="166">
        <v>101564</v>
      </c>
      <c r="E18" s="166">
        <f>D18*1.04</f>
        <v>105626.56</v>
      </c>
      <c r="F18" s="166">
        <f t="shared" ref="F18:H18" si="2">E18*1.04</f>
        <v>109851.62240000001</v>
      </c>
      <c r="G18" s="166">
        <f t="shared" si="2"/>
        <v>114245.68729600002</v>
      </c>
      <c r="H18" s="166">
        <f t="shared" si="2"/>
        <v>118815.51478784002</v>
      </c>
      <c r="I18" s="216"/>
    </row>
    <row r="19" spans="2:9" ht="16.5" thickBot="1" x14ac:dyDescent="0.3">
      <c r="B19" s="534" t="s">
        <v>26</v>
      </c>
      <c r="C19" s="533"/>
      <c r="D19" s="71"/>
      <c r="E19" s="71"/>
      <c r="F19" s="71"/>
      <c r="G19" s="71"/>
      <c r="H19" s="71"/>
      <c r="I19" s="205"/>
    </row>
    <row r="20" spans="2:9" ht="15.75" x14ac:dyDescent="0.25">
      <c r="B20" s="368" t="s">
        <v>59</v>
      </c>
      <c r="C20" s="183"/>
      <c r="D20" s="198">
        <v>396060</v>
      </c>
      <c r="E20" s="155">
        <v>396538</v>
      </c>
      <c r="F20" s="155">
        <v>394107</v>
      </c>
      <c r="G20" s="155">
        <f>399566*1.01</f>
        <v>403561.66000000003</v>
      </c>
      <c r="H20" s="156">
        <f>404912*1.01</f>
        <v>408961.12</v>
      </c>
      <c r="I20" s="217">
        <v>7</v>
      </c>
    </row>
    <row r="21" spans="2:9" ht="15.75" x14ac:dyDescent="0.25">
      <c r="B21" s="369" t="s">
        <v>60</v>
      </c>
      <c r="C21" s="169"/>
      <c r="D21" s="184">
        <v>143114</v>
      </c>
      <c r="E21" s="159">
        <v>138262</v>
      </c>
      <c r="F21" s="159">
        <v>139731</v>
      </c>
      <c r="G21" s="159">
        <f>140469*1.01</f>
        <v>141873.69</v>
      </c>
      <c r="H21" s="160">
        <f>G21*1.01</f>
        <v>143292.42689999999</v>
      </c>
      <c r="I21" s="215">
        <v>8</v>
      </c>
    </row>
    <row r="22" spans="2:9" ht="15.75" x14ac:dyDescent="0.25">
      <c r="B22" s="370" t="s">
        <v>296</v>
      </c>
      <c r="C22" s="169"/>
      <c r="D22" s="184">
        <v>14000</v>
      </c>
      <c r="E22" s="159">
        <f>D22</f>
        <v>14000</v>
      </c>
      <c r="F22" s="159">
        <f t="shared" ref="F22:H22" si="3">E22</f>
        <v>14000</v>
      </c>
      <c r="G22" s="159">
        <f t="shared" si="3"/>
        <v>14000</v>
      </c>
      <c r="H22" s="159">
        <f t="shared" si="3"/>
        <v>14000</v>
      </c>
      <c r="I22" s="215"/>
    </row>
    <row r="23" spans="2:9" ht="15.75" x14ac:dyDescent="0.25">
      <c r="B23" s="370" t="s">
        <v>27</v>
      </c>
      <c r="C23" s="169"/>
      <c r="D23" s="184">
        <v>4100</v>
      </c>
      <c r="E23" s="159">
        <v>4100</v>
      </c>
      <c r="F23" s="159">
        <v>4100</v>
      </c>
      <c r="G23" s="159">
        <v>4100</v>
      </c>
      <c r="H23" s="160">
        <v>4100</v>
      </c>
      <c r="I23" s="215"/>
    </row>
    <row r="24" spans="2:9" ht="15.75" x14ac:dyDescent="0.25">
      <c r="B24" s="486" t="s">
        <v>274</v>
      </c>
      <c r="C24" s="168"/>
      <c r="D24" s="199">
        <v>33142</v>
      </c>
      <c r="E24" s="186">
        <f>33348</f>
        <v>33348</v>
      </c>
      <c r="F24" s="186">
        <f>E24*1.01</f>
        <v>33681.480000000003</v>
      </c>
      <c r="G24" s="186">
        <f t="shared" ref="G24:H25" si="4">F24*1.01</f>
        <v>34018.294800000003</v>
      </c>
      <c r="H24" s="186">
        <f t="shared" si="4"/>
        <v>34358.477748000005</v>
      </c>
      <c r="I24" s="271">
        <v>9</v>
      </c>
    </row>
    <row r="25" spans="2:9" ht="15.75" x14ac:dyDescent="0.25">
      <c r="B25" s="486" t="s">
        <v>275</v>
      </c>
      <c r="C25" s="168"/>
      <c r="D25" s="199">
        <v>34671</v>
      </c>
      <c r="E25" s="186">
        <v>34885</v>
      </c>
      <c r="F25" s="186">
        <f>E25*1.01</f>
        <v>35233.85</v>
      </c>
      <c r="G25" s="186">
        <f t="shared" si="4"/>
        <v>35586.188499999997</v>
      </c>
      <c r="H25" s="186">
        <f t="shared" si="4"/>
        <v>35942.050384999995</v>
      </c>
      <c r="I25" s="271">
        <v>11</v>
      </c>
    </row>
    <row r="26" spans="2:9" ht="15.75" x14ac:dyDescent="0.25">
      <c r="B26" s="486" t="s">
        <v>249</v>
      </c>
      <c r="C26" s="168"/>
      <c r="D26" s="199">
        <f>171076-3000</f>
        <v>168076</v>
      </c>
      <c r="E26" s="186">
        <v>4000</v>
      </c>
      <c r="F26" s="186">
        <f t="shared" ref="F26:G27" si="5">E26</f>
        <v>4000</v>
      </c>
      <c r="G26" s="186">
        <f t="shared" si="5"/>
        <v>4000</v>
      </c>
      <c r="H26" s="187">
        <f t="shared" ref="H26:H27" si="6">G26</f>
        <v>4000</v>
      </c>
      <c r="I26" s="271"/>
    </row>
    <row r="27" spans="2:9" ht="15.75" x14ac:dyDescent="0.25">
      <c r="B27" s="273" t="s">
        <v>81</v>
      </c>
      <c r="C27" s="168"/>
      <c r="D27" s="199">
        <v>10000</v>
      </c>
      <c r="E27" s="186">
        <f t="shared" ref="E27" si="7">D27</f>
        <v>10000</v>
      </c>
      <c r="F27" s="186">
        <f t="shared" si="5"/>
        <v>10000</v>
      </c>
      <c r="G27" s="186">
        <f t="shared" si="5"/>
        <v>10000</v>
      </c>
      <c r="H27" s="187">
        <f t="shared" si="6"/>
        <v>10000</v>
      </c>
      <c r="I27" s="271"/>
    </row>
    <row r="28" spans="2:9" ht="16.5" thickBot="1" x14ac:dyDescent="0.3">
      <c r="B28" s="272" t="s">
        <v>277</v>
      </c>
      <c r="C28" s="170"/>
      <c r="D28" s="199">
        <v>343767</v>
      </c>
      <c r="E28" s="186">
        <v>369313</v>
      </c>
      <c r="F28" s="186">
        <v>373750</v>
      </c>
      <c r="G28" s="186">
        <f>377702*1.01</f>
        <v>381479.02</v>
      </c>
      <c r="H28" s="187">
        <f>380488*1.01</f>
        <v>384292.88</v>
      </c>
      <c r="I28" s="216">
        <v>10</v>
      </c>
    </row>
    <row r="29" spans="2:9" ht="16.5" thickBot="1" x14ac:dyDescent="0.3">
      <c r="B29" s="532" t="s">
        <v>61</v>
      </c>
      <c r="C29" s="537"/>
      <c r="D29" s="72"/>
      <c r="E29" s="72"/>
      <c r="F29" s="72"/>
      <c r="G29" s="72"/>
      <c r="H29" s="203"/>
      <c r="I29" s="78"/>
    </row>
    <row r="30" spans="2:9" ht="15.75" x14ac:dyDescent="0.25">
      <c r="B30" s="371" t="s">
        <v>62</v>
      </c>
      <c r="C30" s="165"/>
      <c r="D30" s="166">
        <f>C30</f>
        <v>0</v>
      </c>
      <c r="E30" s="166">
        <f>D30</f>
        <v>0</v>
      </c>
      <c r="F30" s="166">
        <f t="shared" ref="F30:G30" si="8">E30</f>
        <v>0</v>
      </c>
      <c r="G30" s="166">
        <f t="shared" si="8"/>
        <v>0</v>
      </c>
      <c r="H30" s="180">
        <f>G30</f>
        <v>0</v>
      </c>
      <c r="I30" s="217"/>
    </row>
    <row r="31" spans="2:9" ht="15.75" x14ac:dyDescent="0.25">
      <c r="B31" s="364" t="s">
        <v>63</v>
      </c>
      <c r="C31" s="169"/>
      <c r="D31" s="184">
        <v>37000</v>
      </c>
      <c r="E31" s="184">
        <f>D31</f>
        <v>37000</v>
      </c>
      <c r="F31" s="184">
        <f t="shared" ref="F31:G31" si="9">E31</f>
        <v>37000</v>
      </c>
      <c r="G31" s="184">
        <f t="shared" si="9"/>
        <v>37000</v>
      </c>
      <c r="H31" s="185">
        <f>G31</f>
        <v>37000</v>
      </c>
      <c r="I31" s="218"/>
    </row>
    <row r="32" spans="2:9" ht="15.75" x14ac:dyDescent="0.25">
      <c r="B32" s="364" t="s">
        <v>64</v>
      </c>
      <c r="C32" s="169"/>
      <c r="D32" s="184">
        <v>15300</v>
      </c>
      <c r="E32" s="184">
        <f>D32*1.03</f>
        <v>15759</v>
      </c>
      <c r="F32" s="184">
        <f t="shared" ref="F32:H32" si="10">E32*1.03</f>
        <v>16231.77</v>
      </c>
      <c r="G32" s="184">
        <f t="shared" si="10"/>
        <v>16718.723099999999</v>
      </c>
      <c r="H32" s="184">
        <f t="shared" si="10"/>
        <v>17220.284792999999</v>
      </c>
      <c r="I32" s="215"/>
    </row>
    <row r="33" spans="2:9" ht="15.75" x14ac:dyDescent="0.25">
      <c r="B33" s="372" t="s">
        <v>190</v>
      </c>
      <c r="C33" s="168"/>
      <c r="D33" s="184">
        <f t="shared" ref="D33:H36" si="11">C33</f>
        <v>0</v>
      </c>
      <c r="E33" s="184">
        <f t="shared" si="11"/>
        <v>0</v>
      </c>
      <c r="F33" s="184">
        <f t="shared" si="11"/>
        <v>0</v>
      </c>
      <c r="G33" s="184">
        <f t="shared" si="11"/>
        <v>0</v>
      </c>
      <c r="H33" s="185">
        <f t="shared" si="11"/>
        <v>0</v>
      </c>
      <c r="I33" s="271"/>
    </row>
    <row r="34" spans="2:9" ht="15.75" x14ac:dyDescent="0.25">
      <c r="B34" s="273" t="s">
        <v>298</v>
      </c>
      <c r="C34" s="168"/>
      <c r="D34" s="184">
        <v>35000</v>
      </c>
      <c r="E34" s="184">
        <f t="shared" si="11"/>
        <v>35000</v>
      </c>
      <c r="F34" s="184">
        <f t="shared" si="11"/>
        <v>35000</v>
      </c>
      <c r="G34" s="184">
        <f t="shared" si="11"/>
        <v>35000</v>
      </c>
      <c r="H34" s="185">
        <f t="shared" si="11"/>
        <v>35000</v>
      </c>
      <c r="I34" s="271"/>
    </row>
    <row r="35" spans="2:9" ht="15.75" x14ac:dyDescent="0.25">
      <c r="B35" s="274" t="s">
        <v>297</v>
      </c>
      <c r="C35" s="168"/>
      <c r="D35" s="184">
        <v>7500</v>
      </c>
      <c r="E35" s="184">
        <f t="shared" si="11"/>
        <v>7500</v>
      </c>
      <c r="F35" s="184">
        <f t="shared" si="11"/>
        <v>7500</v>
      </c>
      <c r="G35" s="184">
        <f t="shared" si="11"/>
        <v>7500</v>
      </c>
      <c r="H35" s="185">
        <f t="shared" si="11"/>
        <v>7500</v>
      </c>
      <c r="I35" s="271"/>
    </row>
    <row r="36" spans="2:9" ht="16.5" thickBot="1" x14ac:dyDescent="0.3">
      <c r="B36" s="272" t="s">
        <v>285</v>
      </c>
      <c r="C36" s="170"/>
      <c r="D36" s="184">
        <v>13000</v>
      </c>
      <c r="E36" s="184">
        <f t="shared" si="11"/>
        <v>13000</v>
      </c>
      <c r="F36" s="184">
        <f t="shared" si="11"/>
        <v>13000</v>
      </c>
      <c r="G36" s="184">
        <f t="shared" si="11"/>
        <v>13000</v>
      </c>
      <c r="H36" s="185">
        <f t="shared" si="11"/>
        <v>13000</v>
      </c>
      <c r="I36" s="216"/>
    </row>
    <row r="37" spans="2:9" ht="16.5" thickBot="1" x14ac:dyDescent="0.3">
      <c r="B37" s="532" t="s">
        <v>66</v>
      </c>
      <c r="C37" s="533"/>
      <c r="D37" s="70"/>
      <c r="E37" s="70"/>
      <c r="F37" s="70"/>
      <c r="G37" s="70"/>
      <c r="H37" s="70"/>
      <c r="I37" s="205"/>
    </row>
    <row r="38" spans="2:9" ht="15.75" x14ac:dyDescent="0.25">
      <c r="B38" s="373" t="s">
        <v>67</v>
      </c>
      <c r="C38" s="183"/>
      <c r="D38" s="154">
        <v>125000</v>
      </c>
      <c r="E38" s="198">
        <f>D38</f>
        <v>125000</v>
      </c>
      <c r="F38" s="198">
        <f t="shared" ref="F38:G39" si="12">E38</f>
        <v>125000</v>
      </c>
      <c r="G38" s="198">
        <f t="shared" si="12"/>
        <v>125000</v>
      </c>
      <c r="H38" s="204">
        <f>G38</f>
        <v>125000</v>
      </c>
      <c r="I38" s="217"/>
    </row>
    <row r="39" spans="2:9" ht="15.75" x14ac:dyDescent="0.25">
      <c r="B39" s="364" t="s">
        <v>68</v>
      </c>
      <c r="C39" s="169"/>
      <c r="D39" s="158">
        <v>135000</v>
      </c>
      <c r="E39" s="184">
        <f>D39</f>
        <v>135000</v>
      </c>
      <c r="F39" s="184">
        <f t="shared" si="12"/>
        <v>135000</v>
      </c>
      <c r="G39" s="184">
        <f t="shared" si="12"/>
        <v>135000</v>
      </c>
      <c r="H39" s="185">
        <f>G39</f>
        <v>135000</v>
      </c>
      <c r="I39" s="215"/>
    </row>
    <row r="40" spans="2:9" ht="15.75" x14ac:dyDescent="0.25">
      <c r="B40" s="364" t="s">
        <v>69</v>
      </c>
      <c r="C40" s="169"/>
      <c r="D40" s="158">
        <v>38000</v>
      </c>
      <c r="E40" s="184">
        <f t="shared" ref="D40:H44" si="13">D40</f>
        <v>38000</v>
      </c>
      <c r="F40" s="184">
        <f t="shared" si="13"/>
        <v>38000</v>
      </c>
      <c r="G40" s="184">
        <f t="shared" si="13"/>
        <v>38000</v>
      </c>
      <c r="H40" s="185">
        <f t="shared" si="13"/>
        <v>38000</v>
      </c>
      <c r="I40" s="215"/>
    </row>
    <row r="41" spans="2:9" ht="15.75" x14ac:dyDescent="0.25">
      <c r="B41" s="364" t="s">
        <v>70</v>
      </c>
      <c r="C41" s="169"/>
      <c r="D41" s="158">
        <f>Income!D32</f>
        <v>35535</v>
      </c>
      <c r="E41" s="184">
        <f t="shared" si="13"/>
        <v>35535</v>
      </c>
      <c r="F41" s="184">
        <f t="shared" si="13"/>
        <v>35535</v>
      </c>
      <c r="G41" s="184">
        <f t="shared" si="13"/>
        <v>35535</v>
      </c>
      <c r="H41" s="185">
        <f t="shared" si="13"/>
        <v>35535</v>
      </c>
      <c r="I41" s="215"/>
    </row>
    <row r="42" spans="2:9" ht="15.75" x14ac:dyDescent="0.25">
      <c r="B42" s="445" t="s">
        <v>39</v>
      </c>
      <c r="C42" s="169"/>
      <c r="D42" s="158">
        <v>35000</v>
      </c>
      <c r="E42" s="184">
        <f t="shared" si="13"/>
        <v>35000</v>
      </c>
      <c r="F42" s="184">
        <f t="shared" si="13"/>
        <v>35000</v>
      </c>
      <c r="G42" s="184">
        <f t="shared" si="13"/>
        <v>35000</v>
      </c>
      <c r="H42" s="185">
        <f t="shared" si="13"/>
        <v>35000</v>
      </c>
      <c r="I42" s="215"/>
    </row>
    <row r="43" spans="2:9" ht="15.75" x14ac:dyDescent="0.25">
      <c r="B43" s="274" t="s">
        <v>215</v>
      </c>
      <c r="C43" s="169"/>
      <c r="D43" s="158">
        <f t="shared" si="13"/>
        <v>0</v>
      </c>
      <c r="E43" s="184">
        <f t="shared" si="13"/>
        <v>0</v>
      </c>
      <c r="F43" s="184">
        <f t="shared" si="13"/>
        <v>0</v>
      </c>
      <c r="G43" s="184">
        <f t="shared" si="13"/>
        <v>0</v>
      </c>
      <c r="H43" s="185">
        <f t="shared" si="13"/>
        <v>0</v>
      </c>
      <c r="I43" s="215"/>
    </row>
    <row r="44" spans="2:9" ht="16.5" thickBot="1" x14ac:dyDescent="0.3">
      <c r="B44" s="272" t="s">
        <v>319</v>
      </c>
      <c r="C44" s="275"/>
      <c r="D44" s="162">
        <v>18566</v>
      </c>
      <c r="E44" s="163">
        <f t="shared" si="13"/>
        <v>18566</v>
      </c>
      <c r="F44" s="163">
        <f t="shared" si="13"/>
        <v>18566</v>
      </c>
      <c r="G44" s="163">
        <f t="shared" si="13"/>
        <v>18566</v>
      </c>
      <c r="H44" s="277">
        <f t="shared" si="13"/>
        <v>18566</v>
      </c>
      <c r="I44" s="276"/>
    </row>
    <row r="45" spans="2:9" ht="16.5" thickBot="1" x14ac:dyDescent="0.3">
      <c r="B45" s="532" t="s">
        <v>71</v>
      </c>
      <c r="C45" s="533"/>
      <c r="D45" s="278"/>
      <c r="E45" s="72"/>
      <c r="F45" s="72"/>
      <c r="G45" s="72"/>
      <c r="H45" s="279"/>
      <c r="I45" s="78"/>
    </row>
    <row r="46" spans="2:9" ht="15.75" x14ac:dyDescent="0.25">
      <c r="B46" s="235" t="s">
        <v>306</v>
      </c>
      <c r="C46" s="183"/>
      <c r="D46" s="166">
        <v>254161</v>
      </c>
      <c r="E46" s="179">
        <f>D46+17000</f>
        <v>271161</v>
      </c>
      <c r="F46" s="179">
        <f t="shared" ref="F46:G47" si="14">E46</f>
        <v>271161</v>
      </c>
      <c r="G46" s="179">
        <f t="shared" si="14"/>
        <v>271161</v>
      </c>
      <c r="H46" s="180">
        <f>G46</f>
        <v>271161</v>
      </c>
      <c r="I46" s="282"/>
    </row>
    <row r="47" spans="2:9" ht="15.75" x14ac:dyDescent="0.25">
      <c r="B47" s="235" t="s">
        <v>216</v>
      </c>
      <c r="C47" s="165"/>
      <c r="D47" s="166">
        <f>C47</f>
        <v>0</v>
      </c>
      <c r="E47" s="179">
        <f>D47</f>
        <v>0</v>
      </c>
      <c r="F47" s="179">
        <f t="shared" si="14"/>
        <v>0</v>
      </c>
      <c r="G47" s="179">
        <f t="shared" si="14"/>
        <v>0</v>
      </c>
      <c r="H47" s="180">
        <f>G47</f>
        <v>0</v>
      </c>
      <c r="I47" s="215"/>
    </row>
    <row r="48" spans="2:9" ht="15.75" x14ac:dyDescent="0.25">
      <c r="B48" s="235" t="s">
        <v>217</v>
      </c>
      <c r="C48" s="169"/>
      <c r="D48" s="166">
        <f t="shared" ref="D48:H57" si="15">C48</f>
        <v>0</v>
      </c>
      <c r="E48" s="179">
        <f t="shared" si="15"/>
        <v>0</v>
      </c>
      <c r="F48" s="179">
        <f t="shared" si="15"/>
        <v>0</v>
      </c>
      <c r="G48" s="179">
        <f t="shared" si="15"/>
        <v>0</v>
      </c>
      <c r="H48" s="180">
        <f t="shared" si="15"/>
        <v>0</v>
      </c>
      <c r="I48" s="215"/>
    </row>
    <row r="49" spans="2:9" ht="15.75" x14ac:dyDescent="0.25">
      <c r="B49" s="235" t="s">
        <v>299</v>
      </c>
      <c r="C49" s="169"/>
      <c r="D49" s="166">
        <v>1000</v>
      </c>
      <c r="E49" s="179">
        <f t="shared" si="15"/>
        <v>1000</v>
      </c>
      <c r="F49" s="179">
        <f t="shared" si="15"/>
        <v>1000</v>
      </c>
      <c r="G49" s="179">
        <f t="shared" si="15"/>
        <v>1000</v>
      </c>
      <c r="H49" s="180">
        <f t="shared" si="15"/>
        <v>1000</v>
      </c>
      <c r="I49" s="215"/>
    </row>
    <row r="50" spans="2:9" ht="15.75" x14ac:dyDescent="0.25">
      <c r="B50" s="235" t="s">
        <v>40</v>
      </c>
      <c r="C50" s="169"/>
      <c r="D50" s="166">
        <v>14000</v>
      </c>
      <c r="E50" s="179">
        <f>Income!E13-Expenditure!E51</f>
        <v>627.25</v>
      </c>
      <c r="F50" s="179">
        <f>Income!F13-Expenditure!F51</f>
        <v>4719.4725000000035</v>
      </c>
      <c r="G50" s="179">
        <f>Income!G13-Expenditure!G51</f>
        <v>9731.5172249999887</v>
      </c>
      <c r="H50" s="179">
        <f>Income!H13-Expenditure!H51</f>
        <v>17533.232397249987</v>
      </c>
      <c r="I50" s="215"/>
    </row>
    <row r="51" spans="2:9" ht="15.75" x14ac:dyDescent="0.25">
      <c r="B51" s="235" t="s">
        <v>302</v>
      </c>
      <c r="C51" s="169"/>
      <c r="D51" s="166">
        <v>150275</v>
      </c>
      <c r="E51" s="179">
        <f>D51*1.01</f>
        <v>151777.75</v>
      </c>
      <c r="F51" s="179">
        <f t="shared" ref="F51:H51" si="16">E51*1.01</f>
        <v>153295.5275</v>
      </c>
      <c r="G51" s="179">
        <f t="shared" si="16"/>
        <v>154828.48277500001</v>
      </c>
      <c r="H51" s="179">
        <f t="shared" si="16"/>
        <v>156376.76760275001</v>
      </c>
      <c r="I51" s="215"/>
    </row>
    <row r="52" spans="2:9" ht="15.75" x14ac:dyDescent="0.25">
      <c r="B52" s="235" t="s">
        <v>303</v>
      </c>
      <c r="C52" s="169"/>
      <c r="D52" s="166">
        <v>2000</v>
      </c>
      <c r="E52" s="179">
        <f t="shared" si="15"/>
        <v>2000</v>
      </c>
      <c r="F52" s="179">
        <f t="shared" si="15"/>
        <v>2000</v>
      </c>
      <c r="G52" s="179">
        <f t="shared" si="15"/>
        <v>2000</v>
      </c>
      <c r="H52" s="180">
        <f t="shared" si="15"/>
        <v>2000</v>
      </c>
      <c r="I52" s="215"/>
    </row>
    <row r="53" spans="2:9" ht="15.75" x14ac:dyDescent="0.25">
      <c r="B53" s="235" t="s">
        <v>304</v>
      </c>
      <c r="C53" s="169"/>
      <c r="D53" s="166">
        <v>12000</v>
      </c>
      <c r="E53" s="179">
        <f t="shared" si="15"/>
        <v>12000</v>
      </c>
      <c r="F53" s="179">
        <f t="shared" si="15"/>
        <v>12000</v>
      </c>
      <c r="G53" s="179">
        <f t="shared" si="15"/>
        <v>12000</v>
      </c>
      <c r="H53" s="180">
        <f t="shared" si="15"/>
        <v>12000</v>
      </c>
      <c r="I53" s="215"/>
    </row>
    <row r="54" spans="2:9" ht="15.75" x14ac:dyDescent="0.25">
      <c r="B54" s="235" t="s">
        <v>305</v>
      </c>
      <c r="C54" s="169"/>
      <c r="D54" s="166">
        <v>0</v>
      </c>
      <c r="E54" s="179">
        <f t="shared" si="15"/>
        <v>0</v>
      </c>
      <c r="F54" s="179">
        <f t="shared" si="15"/>
        <v>0</v>
      </c>
      <c r="G54" s="179">
        <f t="shared" si="15"/>
        <v>0</v>
      </c>
      <c r="H54" s="180">
        <f t="shared" si="15"/>
        <v>0</v>
      </c>
      <c r="I54" s="215"/>
    </row>
    <row r="55" spans="2:9" ht="15.75" x14ac:dyDescent="0.25">
      <c r="B55" s="235" t="s">
        <v>165</v>
      </c>
      <c r="C55" s="169"/>
      <c r="D55" s="166">
        <f t="shared" si="15"/>
        <v>0</v>
      </c>
      <c r="E55" s="179">
        <f t="shared" si="15"/>
        <v>0</v>
      </c>
      <c r="F55" s="179">
        <f t="shared" si="15"/>
        <v>0</v>
      </c>
      <c r="G55" s="179">
        <f t="shared" si="15"/>
        <v>0</v>
      </c>
      <c r="H55" s="180">
        <f t="shared" si="15"/>
        <v>0</v>
      </c>
      <c r="I55" s="215"/>
    </row>
    <row r="56" spans="2:9" ht="15.75" x14ac:dyDescent="0.25">
      <c r="B56" s="235" t="s">
        <v>165</v>
      </c>
      <c r="C56" s="169"/>
      <c r="D56" s="166">
        <f t="shared" si="15"/>
        <v>0</v>
      </c>
      <c r="E56" s="179">
        <f t="shared" si="15"/>
        <v>0</v>
      </c>
      <c r="F56" s="179">
        <f t="shared" si="15"/>
        <v>0</v>
      </c>
      <c r="G56" s="179">
        <f t="shared" si="15"/>
        <v>0</v>
      </c>
      <c r="H56" s="180">
        <f t="shared" si="15"/>
        <v>0</v>
      </c>
      <c r="I56" s="215"/>
    </row>
    <row r="57" spans="2:9" ht="16.5" thickBot="1" x14ac:dyDescent="0.3">
      <c r="B57" s="236" t="s">
        <v>165</v>
      </c>
      <c r="C57" s="170"/>
      <c r="D57" s="171">
        <f>C57</f>
        <v>0</v>
      </c>
      <c r="E57" s="163">
        <f>D57</f>
        <v>0</v>
      </c>
      <c r="F57" s="163">
        <f t="shared" si="15"/>
        <v>0</v>
      </c>
      <c r="G57" s="163">
        <f t="shared" si="15"/>
        <v>0</v>
      </c>
      <c r="H57" s="164">
        <f t="shared" si="15"/>
        <v>0</v>
      </c>
      <c r="I57" s="216"/>
    </row>
    <row r="58" spans="2:9" ht="16.5" thickBot="1" x14ac:dyDescent="0.3">
      <c r="B58" s="534" t="s">
        <v>317</v>
      </c>
      <c r="C58" s="533"/>
      <c r="D58" s="73"/>
      <c r="E58" s="74"/>
      <c r="F58" s="74"/>
      <c r="G58" s="74"/>
      <c r="H58" s="75"/>
      <c r="I58" s="108"/>
    </row>
    <row r="59" spans="2:9" ht="15.75" x14ac:dyDescent="0.25">
      <c r="B59" s="374" t="s">
        <v>72</v>
      </c>
      <c r="C59" s="172"/>
      <c r="D59" s="154">
        <f>10000+2500</f>
        <v>12500</v>
      </c>
      <c r="E59" s="155">
        <f>D59</f>
        <v>12500</v>
      </c>
      <c r="F59" s="155">
        <f t="shared" ref="F59:G60" si="17">E59</f>
        <v>12500</v>
      </c>
      <c r="G59" s="155">
        <f t="shared" si="17"/>
        <v>12500</v>
      </c>
      <c r="H59" s="156">
        <f>G59</f>
        <v>12500</v>
      </c>
      <c r="I59" s="217"/>
    </row>
    <row r="60" spans="2:9" ht="15.75" x14ac:dyDescent="0.25">
      <c r="B60" s="375" t="s">
        <v>73</v>
      </c>
      <c r="C60" s="173"/>
      <c r="D60" s="158">
        <f>3500+33500</f>
        <v>37000</v>
      </c>
      <c r="E60" s="159">
        <f>D60</f>
        <v>37000</v>
      </c>
      <c r="F60" s="159">
        <f t="shared" si="17"/>
        <v>37000</v>
      </c>
      <c r="G60" s="159">
        <f t="shared" si="17"/>
        <v>37000</v>
      </c>
      <c r="H60" s="160">
        <f>G60</f>
        <v>37000</v>
      </c>
      <c r="I60" s="215"/>
    </row>
    <row r="61" spans="2:9" ht="15.75" x14ac:dyDescent="0.25">
      <c r="B61" s="376" t="s">
        <v>74</v>
      </c>
      <c r="C61" s="173"/>
      <c r="D61" s="158">
        <f>10750+34000+1500</f>
        <v>46250</v>
      </c>
      <c r="E61" s="159">
        <f t="shared" ref="E61:H64" si="18">D61</f>
        <v>46250</v>
      </c>
      <c r="F61" s="159">
        <f t="shared" si="18"/>
        <v>46250</v>
      </c>
      <c r="G61" s="159">
        <f t="shared" si="18"/>
        <v>46250</v>
      </c>
      <c r="H61" s="160">
        <f t="shared" si="18"/>
        <v>46250</v>
      </c>
      <c r="I61" s="215"/>
    </row>
    <row r="62" spans="2:9" ht="15.75" x14ac:dyDescent="0.25">
      <c r="B62" s="274" t="s">
        <v>219</v>
      </c>
      <c r="C62" s="174"/>
      <c r="D62" s="158">
        <v>2500</v>
      </c>
      <c r="E62" s="159">
        <f t="shared" si="18"/>
        <v>2500</v>
      </c>
      <c r="F62" s="159">
        <f t="shared" si="18"/>
        <v>2500</v>
      </c>
      <c r="G62" s="159">
        <f t="shared" si="18"/>
        <v>2500</v>
      </c>
      <c r="H62" s="160">
        <f t="shared" si="18"/>
        <v>2500</v>
      </c>
      <c r="I62" s="215"/>
    </row>
    <row r="63" spans="2:9" ht="15.75" x14ac:dyDescent="0.25">
      <c r="B63" s="274" t="s">
        <v>294</v>
      </c>
      <c r="C63" s="174"/>
      <c r="D63" s="158">
        <v>2200</v>
      </c>
      <c r="E63" s="159">
        <f t="shared" si="18"/>
        <v>2200</v>
      </c>
      <c r="F63" s="159">
        <f t="shared" si="18"/>
        <v>2200</v>
      </c>
      <c r="G63" s="159">
        <f t="shared" si="18"/>
        <v>2200</v>
      </c>
      <c r="H63" s="160">
        <f t="shared" si="18"/>
        <v>2200</v>
      </c>
      <c r="I63" s="215"/>
    </row>
    <row r="64" spans="2:9" ht="16.5" thickBot="1" x14ac:dyDescent="0.3">
      <c r="B64" s="274" t="s">
        <v>301</v>
      </c>
      <c r="C64" s="175"/>
      <c r="D64" s="162">
        <f>3000+6000</f>
        <v>9000</v>
      </c>
      <c r="E64" s="163">
        <f>D64</f>
        <v>9000</v>
      </c>
      <c r="F64" s="163">
        <f t="shared" si="18"/>
        <v>9000</v>
      </c>
      <c r="G64" s="163">
        <f t="shared" si="18"/>
        <v>9000</v>
      </c>
      <c r="H64" s="164">
        <f t="shared" si="18"/>
        <v>9000</v>
      </c>
      <c r="I64" s="216"/>
    </row>
    <row r="65" spans="2:9" ht="16.5" thickBot="1" x14ac:dyDescent="0.3">
      <c r="B65" s="377" t="s">
        <v>75</v>
      </c>
      <c r="C65" s="76"/>
      <c r="D65" s="73"/>
      <c r="E65" s="74"/>
      <c r="F65" s="74"/>
      <c r="G65" s="74"/>
      <c r="H65" s="75"/>
      <c r="I65" s="78"/>
    </row>
    <row r="66" spans="2:9" ht="15.75" x14ac:dyDescent="0.25">
      <c r="B66" s="374" t="s">
        <v>76</v>
      </c>
      <c r="C66" s="176"/>
      <c r="D66" s="177">
        <f t="shared" ref="D66:E68" si="19">C66</f>
        <v>0</v>
      </c>
      <c r="E66" s="177">
        <f t="shared" si="19"/>
        <v>0</v>
      </c>
      <c r="F66" s="177">
        <f t="shared" ref="F66:G66" si="20">E66</f>
        <v>0</v>
      </c>
      <c r="G66" s="177">
        <f t="shared" si="20"/>
        <v>0</v>
      </c>
      <c r="H66" s="178">
        <f>G66</f>
        <v>0</v>
      </c>
      <c r="I66" s="217"/>
    </row>
    <row r="67" spans="2:9" ht="15.75" x14ac:dyDescent="0.25">
      <c r="B67" s="375" t="s">
        <v>77</v>
      </c>
      <c r="C67" s="169"/>
      <c r="D67" s="184">
        <f t="shared" si="19"/>
        <v>0</v>
      </c>
      <c r="E67" s="159">
        <f t="shared" si="19"/>
        <v>0</v>
      </c>
      <c r="F67" s="159">
        <f t="shared" ref="F67:G67" si="21">E67</f>
        <v>0</v>
      </c>
      <c r="G67" s="159">
        <f t="shared" si="21"/>
        <v>0</v>
      </c>
      <c r="H67" s="160">
        <f>G67</f>
        <v>0</v>
      </c>
      <c r="I67" s="215"/>
    </row>
    <row r="68" spans="2:9" ht="16.5" thickBot="1" x14ac:dyDescent="0.3">
      <c r="B68" s="446" t="s">
        <v>220</v>
      </c>
      <c r="C68" s="281"/>
      <c r="D68" s="162">
        <f t="shared" si="19"/>
        <v>0</v>
      </c>
      <c r="E68" s="163">
        <f t="shared" si="19"/>
        <v>0</v>
      </c>
      <c r="F68" s="163">
        <f t="shared" ref="F68:G68" si="22">E68</f>
        <v>0</v>
      </c>
      <c r="G68" s="163">
        <f t="shared" si="22"/>
        <v>0</v>
      </c>
      <c r="H68" s="277">
        <f>G68</f>
        <v>0</v>
      </c>
      <c r="I68" s="280"/>
    </row>
    <row r="69" spans="2:9" ht="16.5" thickBot="1" x14ac:dyDescent="0.3">
      <c r="B69" s="535" t="s">
        <v>78</v>
      </c>
      <c r="C69" s="536"/>
      <c r="D69" s="73"/>
      <c r="E69" s="74"/>
      <c r="F69" s="74"/>
      <c r="G69" s="74"/>
      <c r="H69" s="75"/>
      <c r="I69" s="78"/>
    </row>
    <row r="70" spans="2:9" ht="15.75" x14ac:dyDescent="0.25">
      <c r="B70" s="373" t="s">
        <v>79</v>
      </c>
      <c r="C70" s="153"/>
      <c r="D70" s="154">
        <v>80000</v>
      </c>
      <c r="E70" s="155">
        <f t="shared" ref="D70:E72" si="23">D70</f>
        <v>80000</v>
      </c>
      <c r="F70" s="155">
        <f t="shared" ref="F70:G70" si="24">E70</f>
        <v>80000</v>
      </c>
      <c r="G70" s="155">
        <f t="shared" si="24"/>
        <v>80000</v>
      </c>
      <c r="H70" s="156">
        <f>G70</f>
        <v>80000</v>
      </c>
      <c r="I70" s="217"/>
    </row>
    <row r="71" spans="2:9" ht="15.75" x14ac:dyDescent="0.25">
      <c r="B71" s="378" t="s">
        <v>80</v>
      </c>
      <c r="C71" s="157"/>
      <c r="D71" s="158">
        <f t="shared" si="23"/>
        <v>0</v>
      </c>
      <c r="E71" s="159">
        <f t="shared" si="23"/>
        <v>0</v>
      </c>
      <c r="F71" s="159">
        <f t="shared" ref="F71:G71" si="25">E71</f>
        <v>0</v>
      </c>
      <c r="G71" s="159">
        <f t="shared" si="25"/>
        <v>0</v>
      </c>
      <c r="H71" s="160">
        <f>G71</f>
        <v>0</v>
      </c>
      <c r="I71" s="215"/>
    </row>
    <row r="72" spans="2:9" ht="16.5" thickBot="1" x14ac:dyDescent="0.3">
      <c r="B72" s="274" t="s">
        <v>221</v>
      </c>
      <c r="C72" s="161"/>
      <c r="D72" s="162">
        <f t="shared" si="23"/>
        <v>0</v>
      </c>
      <c r="E72" s="163">
        <f t="shared" si="23"/>
        <v>0</v>
      </c>
      <c r="F72" s="163">
        <f t="shared" ref="F72:G72" si="26">E72</f>
        <v>0</v>
      </c>
      <c r="G72" s="163">
        <f t="shared" si="26"/>
        <v>0</v>
      </c>
      <c r="H72" s="164">
        <f>G72</f>
        <v>0</v>
      </c>
      <c r="I72" s="216"/>
    </row>
    <row r="73" spans="2:9" ht="16.5" thickBot="1" x14ac:dyDescent="0.3">
      <c r="B73" s="532" t="s">
        <v>82</v>
      </c>
      <c r="C73" s="533"/>
      <c r="D73" s="70"/>
      <c r="E73" s="70"/>
      <c r="F73" s="70"/>
      <c r="G73" s="70"/>
      <c r="H73" s="70"/>
      <c r="I73" s="78"/>
    </row>
    <row r="74" spans="2:9" ht="15.75" x14ac:dyDescent="0.25">
      <c r="B74" s="379" t="s">
        <v>83</v>
      </c>
      <c r="C74" s="165"/>
      <c r="D74" s="166">
        <v>8000</v>
      </c>
      <c r="E74" s="166">
        <f t="shared" ref="E74:E75" si="27">D74</f>
        <v>8000</v>
      </c>
      <c r="F74" s="166">
        <f t="shared" ref="F74:G74" si="28">E74</f>
        <v>8000</v>
      </c>
      <c r="G74" s="166">
        <f t="shared" si="28"/>
        <v>8000</v>
      </c>
      <c r="H74" s="167">
        <f>G74</f>
        <v>8000</v>
      </c>
      <c r="I74" s="282"/>
    </row>
    <row r="75" spans="2:9" ht="16.5" thickBot="1" x14ac:dyDescent="0.3">
      <c r="B75" s="274" t="s">
        <v>300</v>
      </c>
      <c r="C75" s="169"/>
      <c r="D75" s="166">
        <v>2000</v>
      </c>
      <c r="E75" s="166">
        <f t="shared" si="27"/>
        <v>2000</v>
      </c>
      <c r="F75" s="166">
        <f t="shared" ref="F75:G75" si="29">E75</f>
        <v>2000</v>
      </c>
      <c r="G75" s="166">
        <f t="shared" si="29"/>
        <v>2000</v>
      </c>
      <c r="H75" s="167">
        <f>G75</f>
        <v>2000</v>
      </c>
      <c r="I75" s="215"/>
    </row>
    <row r="76" spans="2:9" ht="16.5" thickBot="1" x14ac:dyDescent="0.3">
      <c r="B76" s="380" t="s">
        <v>150</v>
      </c>
      <c r="C76" s="322">
        <f t="shared" ref="C76:H76" si="30">SUM(C8:C75)</f>
        <v>0</v>
      </c>
      <c r="D76" s="323">
        <f t="shared" si="30"/>
        <v>6439094</v>
      </c>
      <c r="E76" s="323">
        <f t="shared" si="30"/>
        <v>6396123.4100000001</v>
      </c>
      <c r="F76" s="323">
        <f t="shared" si="30"/>
        <v>6474747.520899999</v>
      </c>
      <c r="G76" s="323">
        <f t="shared" si="30"/>
        <v>6467198.9701810023</v>
      </c>
      <c r="H76" s="322">
        <f t="shared" si="30"/>
        <v>6566439.1589636896</v>
      </c>
      <c r="I76" s="78"/>
    </row>
    <row r="77" spans="2:9" ht="16.5" thickBot="1" x14ac:dyDescent="0.3">
      <c r="B77" s="532" t="s">
        <v>84</v>
      </c>
      <c r="C77" s="533"/>
      <c r="D77" s="278"/>
      <c r="E77" s="72"/>
      <c r="F77" s="72"/>
      <c r="G77" s="72"/>
      <c r="H77" s="279"/>
      <c r="I77" s="78"/>
    </row>
    <row r="78" spans="2:9" ht="15.75" x14ac:dyDescent="0.25">
      <c r="B78" s="447" t="s">
        <v>222</v>
      </c>
      <c r="C78" s="165"/>
      <c r="D78" s="166">
        <f>C78</f>
        <v>0</v>
      </c>
      <c r="E78" s="166">
        <f>D78</f>
        <v>0</v>
      </c>
      <c r="F78" s="166">
        <f t="shared" ref="F78:G78" si="31">E78</f>
        <v>0</v>
      </c>
      <c r="G78" s="166">
        <f t="shared" si="31"/>
        <v>0</v>
      </c>
      <c r="H78" s="167">
        <f>G78</f>
        <v>0</v>
      </c>
      <c r="I78" s="282"/>
    </row>
    <row r="79" spans="2:9" ht="15.75" x14ac:dyDescent="0.25">
      <c r="B79" s="447" t="s">
        <v>223</v>
      </c>
      <c r="C79" s="165"/>
      <c r="D79" s="166">
        <f>C79</f>
        <v>0</v>
      </c>
      <c r="E79" s="166">
        <f>D79</f>
        <v>0</v>
      </c>
      <c r="F79" s="166">
        <f t="shared" ref="F79:G79" si="32">E79</f>
        <v>0</v>
      </c>
      <c r="G79" s="166">
        <f t="shared" si="32"/>
        <v>0</v>
      </c>
      <c r="H79" s="167">
        <f>G79</f>
        <v>0</v>
      </c>
      <c r="I79" s="215"/>
    </row>
    <row r="80" spans="2:9" ht="15.75" x14ac:dyDescent="0.25">
      <c r="B80" s="238" t="s">
        <v>65</v>
      </c>
      <c r="C80" s="165"/>
      <c r="D80" s="166">
        <f t="shared" ref="D80:H86" si="33">C80</f>
        <v>0</v>
      </c>
      <c r="E80" s="166">
        <f t="shared" si="33"/>
        <v>0</v>
      </c>
      <c r="F80" s="166">
        <f t="shared" si="33"/>
        <v>0</v>
      </c>
      <c r="G80" s="166">
        <f t="shared" si="33"/>
        <v>0</v>
      </c>
      <c r="H80" s="167">
        <f t="shared" si="33"/>
        <v>0</v>
      </c>
      <c r="I80" s="215"/>
    </row>
    <row r="81" spans="2:9" ht="15.75" x14ac:dyDescent="0.25">
      <c r="B81" s="238" t="s">
        <v>65</v>
      </c>
      <c r="C81" s="165"/>
      <c r="D81" s="166">
        <f t="shared" si="33"/>
        <v>0</v>
      </c>
      <c r="E81" s="166">
        <f t="shared" si="33"/>
        <v>0</v>
      </c>
      <c r="F81" s="166">
        <f t="shared" si="33"/>
        <v>0</v>
      </c>
      <c r="G81" s="166">
        <f t="shared" si="33"/>
        <v>0</v>
      </c>
      <c r="H81" s="167">
        <f t="shared" si="33"/>
        <v>0</v>
      </c>
      <c r="I81" s="215"/>
    </row>
    <row r="82" spans="2:9" ht="15.75" x14ac:dyDescent="0.25">
      <c r="B82" s="238" t="s">
        <v>65</v>
      </c>
      <c r="C82" s="165"/>
      <c r="D82" s="166">
        <f t="shared" si="33"/>
        <v>0</v>
      </c>
      <c r="E82" s="166">
        <f t="shared" si="33"/>
        <v>0</v>
      </c>
      <c r="F82" s="166">
        <f t="shared" si="33"/>
        <v>0</v>
      </c>
      <c r="G82" s="166">
        <f t="shared" si="33"/>
        <v>0</v>
      </c>
      <c r="H82" s="167">
        <f t="shared" si="33"/>
        <v>0</v>
      </c>
      <c r="I82" s="215"/>
    </row>
    <row r="83" spans="2:9" ht="15.75" x14ac:dyDescent="0.25">
      <c r="B83" s="238" t="s">
        <v>65</v>
      </c>
      <c r="C83" s="165"/>
      <c r="D83" s="166">
        <f t="shared" si="33"/>
        <v>0</v>
      </c>
      <c r="E83" s="166">
        <f t="shared" si="33"/>
        <v>0</v>
      </c>
      <c r="F83" s="166">
        <f t="shared" si="33"/>
        <v>0</v>
      </c>
      <c r="G83" s="166">
        <f t="shared" si="33"/>
        <v>0</v>
      </c>
      <c r="H83" s="167">
        <f t="shared" si="33"/>
        <v>0</v>
      </c>
      <c r="I83" s="215"/>
    </row>
    <row r="84" spans="2:9" ht="15.75" x14ac:dyDescent="0.25">
      <c r="B84" s="238" t="s">
        <v>65</v>
      </c>
      <c r="C84" s="165"/>
      <c r="D84" s="166">
        <f t="shared" si="33"/>
        <v>0</v>
      </c>
      <c r="E84" s="166">
        <f t="shared" si="33"/>
        <v>0</v>
      </c>
      <c r="F84" s="166">
        <f t="shared" si="33"/>
        <v>0</v>
      </c>
      <c r="G84" s="166">
        <f t="shared" si="33"/>
        <v>0</v>
      </c>
      <c r="H84" s="167">
        <f t="shared" si="33"/>
        <v>0</v>
      </c>
      <c r="I84" s="215"/>
    </row>
    <row r="85" spans="2:9" ht="15.75" x14ac:dyDescent="0.25">
      <c r="B85" s="238" t="s">
        <v>65</v>
      </c>
      <c r="C85" s="165"/>
      <c r="D85" s="166">
        <f t="shared" si="33"/>
        <v>0</v>
      </c>
      <c r="E85" s="166">
        <f t="shared" si="33"/>
        <v>0</v>
      </c>
      <c r="F85" s="166">
        <f t="shared" si="33"/>
        <v>0</v>
      </c>
      <c r="G85" s="166">
        <f t="shared" si="33"/>
        <v>0</v>
      </c>
      <c r="H85" s="167">
        <f t="shared" si="33"/>
        <v>0</v>
      </c>
      <c r="I85" s="215"/>
    </row>
    <row r="86" spans="2:9" ht="16.5" thickBot="1" x14ac:dyDescent="0.3">
      <c r="B86" s="239" t="s">
        <v>65</v>
      </c>
      <c r="C86" s="324"/>
      <c r="D86" s="199">
        <f>C86</f>
        <v>0</v>
      </c>
      <c r="E86" s="199">
        <f>D86</f>
        <v>0</v>
      </c>
      <c r="F86" s="199">
        <f t="shared" si="33"/>
        <v>0</v>
      </c>
      <c r="G86" s="199">
        <f t="shared" si="33"/>
        <v>0</v>
      </c>
      <c r="H86" s="484">
        <f>G86</f>
        <v>0</v>
      </c>
      <c r="I86" s="216"/>
    </row>
    <row r="87" spans="2:9" ht="16.5" thickBot="1" x14ac:dyDescent="0.3">
      <c r="B87" s="381" t="s">
        <v>151</v>
      </c>
      <c r="C87" s="325">
        <f>SUM(C78:C86)</f>
        <v>0</v>
      </c>
      <c r="D87" s="325">
        <f t="shared" ref="D87:H87" si="34">SUM(D78:D86)</f>
        <v>0</v>
      </c>
      <c r="E87" s="325">
        <f t="shared" si="34"/>
        <v>0</v>
      </c>
      <c r="F87" s="325">
        <f t="shared" si="34"/>
        <v>0</v>
      </c>
      <c r="G87" s="325">
        <f t="shared" si="34"/>
        <v>0</v>
      </c>
      <c r="H87" s="325">
        <f t="shared" si="34"/>
        <v>0</v>
      </c>
    </row>
    <row r="88" spans="2:9" ht="16.5" thickBot="1" x14ac:dyDescent="0.3">
      <c r="B88" s="382" t="s">
        <v>152</v>
      </c>
      <c r="C88" s="241">
        <f>C76+C87</f>
        <v>0</v>
      </c>
      <c r="D88" s="241">
        <f t="shared" ref="D88:H88" si="35">D76+D87</f>
        <v>6439094</v>
      </c>
      <c r="E88" s="241">
        <f t="shared" si="35"/>
        <v>6396123.4100000001</v>
      </c>
      <c r="F88" s="241">
        <f t="shared" si="35"/>
        <v>6474747.520899999</v>
      </c>
      <c r="G88" s="241">
        <f t="shared" si="35"/>
        <v>6467198.9701810023</v>
      </c>
      <c r="H88" s="241">
        <f t="shared" si="35"/>
        <v>6566439.1589636896</v>
      </c>
    </row>
    <row r="89" spans="2:9" ht="16.5" thickBot="1" x14ac:dyDescent="0.3">
      <c r="B89" s="77"/>
      <c r="C89" s="326"/>
      <c r="D89" s="327"/>
      <c r="E89" s="327"/>
      <c r="F89" s="327"/>
      <c r="G89" s="327"/>
      <c r="H89" s="327"/>
    </row>
    <row r="90" spans="2:9" x14ac:dyDescent="0.25">
      <c r="B90" s="383" t="s">
        <v>52</v>
      </c>
      <c r="C90" s="328">
        <f>'Summary plus capital'!C111</f>
        <v>0</v>
      </c>
      <c r="D90" s="329">
        <f>'Summary plus capital'!D111</f>
        <v>6439094</v>
      </c>
      <c r="E90" s="329">
        <f>'Summary plus capital'!E111</f>
        <v>6396123.4100000001</v>
      </c>
      <c r="F90" s="329">
        <f>'Summary plus capital'!F111</f>
        <v>6474747.520899999</v>
      </c>
      <c r="G90" s="329">
        <f>'Summary plus capital'!G111</f>
        <v>6467198.9701810023</v>
      </c>
      <c r="H90" s="330">
        <f>'Summary plus capital'!H111</f>
        <v>6566439.1589636896</v>
      </c>
    </row>
    <row r="91" spans="2:9" ht="15.75" thickBot="1" x14ac:dyDescent="0.3">
      <c r="B91" s="384" t="s">
        <v>53</v>
      </c>
      <c r="C91" s="202">
        <f t="shared" ref="C91:H91" si="36">C88-C90</f>
        <v>0</v>
      </c>
      <c r="D91" s="200">
        <f t="shared" si="36"/>
        <v>0</v>
      </c>
      <c r="E91" s="200">
        <f t="shared" si="36"/>
        <v>0</v>
      </c>
      <c r="F91" s="200">
        <f t="shared" si="36"/>
        <v>0</v>
      </c>
      <c r="G91" s="200">
        <f t="shared" si="36"/>
        <v>0</v>
      </c>
      <c r="H91" s="201">
        <f t="shared" si="36"/>
        <v>0</v>
      </c>
    </row>
    <row r="92" spans="2:9" x14ac:dyDescent="0.25">
      <c r="B92" s="79"/>
      <c r="C92" s="66"/>
      <c r="D92" s="66"/>
      <c r="E92" s="66"/>
      <c r="F92" s="66"/>
      <c r="G92" s="66"/>
      <c r="H92" s="66"/>
    </row>
    <row r="93" spans="2:9" s="64" customFormat="1" x14ac:dyDescent="0.25">
      <c r="B93" s="106"/>
      <c r="C93" s="107"/>
      <c r="D93" s="107"/>
      <c r="E93" s="107"/>
      <c r="F93" s="107"/>
      <c r="G93" s="107"/>
      <c r="H93" s="107"/>
    </row>
    <row r="94" spans="2:9" s="64" customFormat="1" x14ac:dyDescent="0.25">
      <c r="B94" s="106"/>
      <c r="C94" s="107"/>
      <c r="D94" s="107"/>
      <c r="E94" s="107"/>
      <c r="F94" s="107"/>
      <c r="G94" s="107"/>
      <c r="H94" s="107"/>
    </row>
    <row r="95" spans="2:9" s="64" customFormat="1" x14ac:dyDescent="0.25">
      <c r="B95" s="106"/>
      <c r="C95" s="107"/>
      <c r="D95" s="107"/>
      <c r="E95" s="107"/>
      <c r="F95" s="107"/>
      <c r="G95" s="107"/>
      <c r="H95" s="107"/>
    </row>
    <row r="96" spans="2:9" s="64" customFormat="1" x14ac:dyDescent="0.25">
      <c r="B96" s="106"/>
      <c r="C96" s="107"/>
      <c r="D96" s="107"/>
      <c r="E96" s="107"/>
      <c r="F96" s="107"/>
      <c r="G96" s="107"/>
      <c r="H96" s="107"/>
    </row>
    <row r="97" spans="2:8" s="64" customFormat="1" x14ac:dyDescent="0.25">
      <c r="B97" s="106"/>
      <c r="C97" s="107"/>
      <c r="D97" s="107"/>
      <c r="E97" s="107"/>
      <c r="F97" s="107"/>
      <c r="G97" s="107"/>
      <c r="H97" s="107"/>
    </row>
    <row r="98" spans="2:8" s="64" customFormat="1" x14ac:dyDescent="0.25">
      <c r="B98" s="106"/>
      <c r="C98" s="107"/>
      <c r="D98" s="107"/>
      <c r="E98" s="107"/>
      <c r="F98" s="107"/>
      <c r="G98" s="107"/>
      <c r="H98" s="107"/>
    </row>
    <row r="99" spans="2:8" s="64" customFormat="1" x14ac:dyDescent="0.25">
      <c r="B99" s="106"/>
      <c r="C99" s="107"/>
      <c r="D99" s="107"/>
      <c r="E99" s="107"/>
      <c r="F99" s="107"/>
      <c r="G99" s="107"/>
      <c r="H99" s="107"/>
    </row>
    <row r="100" spans="2:8" s="64" customFormat="1" x14ac:dyDescent="0.25">
      <c r="B100" s="106"/>
      <c r="C100" s="107"/>
      <c r="D100" s="107"/>
      <c r="E100" s="107"/>
      <c r="F100" s="107"/>
      <c r="G100" s="107"/>
      <c r="H100" s="107"/>
    </row>
    <row r="101" spans="2:8" s="64" customFormat="1" x14ac:dyDescent="0.25">
      <c r="B101" s="106"/>
      <c r="C101" s="107"/>
      <c r="D101" s="107"/>
      <c r="E101" s="107"/>
      <c r="F101" s="107"/>
      <c r="G101" s="107"/>
      <c r="H101" s="107"/>
    </row>
    <row r="102" spans="2:8" s="64" customFormat="1" x14ac:dyDescent="0.25">
      <c r="B102" s="106"/>
      <c r="C102" s="107"/>
      <c r="D102" s="107"/>
      <c r="E102" s="107"/>
      <c r="F102" s="107"/>
      <c r="G102" s="107"/>
      <c r="H102" s="107"/>
    </row>
    <row r="103" spans="2:8" s="64" customFormat="1" x14ac:dyDescent="0.25">
      <c r="B103" s="106"/>
      <c r="C103" s="107"/>
      <c r="D103" s="107"/>
      <c r="E103" s="107"/>
      <c r="F103" s="107"/>
      <c r="G103" s="107"/>
      <c r="H103" s="107"/>
    </row>
    <row r="104" spans="2:8" s="64" customFormat="1" x14ac:dyDescent="0.25">
      <c r="B104" s="106"/>
      <c r="C104" s="107"/>
      <c r="D104" s="107"/>
      <c r="E104" s="107"/>
      <c r="F104" s="107"/>
      <c r="G104" s="107"/>
      <c r="H104" s="107"/>
    </row>
    <row r="105" spans="2:8" s="64" customFormat="1" x14ac:dyDescent="0.25">
      <c r="B105" s="106"/>
      <c r="C105" s="107"/>
      <c r="D105" s="107"/>
      <c r="E105" s="107"/>
      <c r="F105" s="107"/>
      <c r="G105" s="107"/>
      <c r="H105" s="107"/>
    </row>
    <row r="106" spans="2:8" s="64" customFormat="1" x14ac:dyDescent="0.25">
      <c r="B106" s="106"/>
      <c r="C106" s="107"/>
      <c r="D106" s="107"/>
      <c r="E106" s="107"/>
      <c r="F106" s="107"/>
      <c r="G106" s="107"/>
      <c r="H106" s="107"/>
    </row>
    <row r="107" spans="2:8" s="64" customFormat="1" x14ac:dyDescent="0.25">
      <c r="B107" s="106"/>
      <c r="C107" s="107"/>
      <c r="D107" s="107"/>
      <c r="E107" s="107"/>
      <c r="F107" s="107"/>
      <c r="G107" s="107"/>
      <c r="H107" s="107"/>
    </row>
    <row r="108" spans="2:8" s="64" customFormat="1" x14ac:dyDescent="0.25">
      <c r="B108" s="106"/>
      <c r="C108" s="107"/>
      <c r="D108" s="107"/>
      <c r="E108" s="107"/>
      <c r="F108" s="107"/>
      <c r="G108" s="107"/>
      <c r="H108" s="107"/>
    </row>
    <row r="109" spans="2:8" s="64" customFormat="1" x14ac:dyDescent="0.25">
      <c r="B109" s="106"/>
      <c r="C109" s="107"/>
      <c r="D109" s="107"/>
      <c r="E109" s="107"/>
      <c r="F109" s="107"/>
      <c r="G109" s="107"/>
      <c r="H109" s="107"/>
    </row>
    <row r="110" spans="2:8" s="64" customFormat="1" x14ac:dyDescent="0.25">
      <c r="B110" s="106"/>
      <c r="C110" s="107"/>
      <c r="D110" s="107"/>
      <c r="E110" s="107"/>
      <c r="F110" s="107"/>
      <c r="G110" s="107"/>
      <c r="H110" s="107"/>
    </row>
    <row r="111" spans="2:8" s="64" customFormat="1" x14ac:dyDescent="0.25">
      <c r="B111" s="106"/>
      <c r="C111" s="107"/>
      <c r="D111" s="107"/>
      <c r="E111" s="107"/>
      <c r="F111" s="107"/>
      <c r="G111" s="107"/>
      <c r="H111" s="107"/>
    </row>
    <row r="112" spans="2:8" s="64" customFormat="1" x14ac:dyDescent="0.25">
      <c r="B112" s="106"/>
      <c r="C112" s="107"/>
      <c r="D112" s="107"/>
      <c r="E112" s="107"/>
      <c r="F112" s="107"/>
      <c r="G112" s="107"/>
      <c r="H112" s="107"/>
    </row>
    <row r="113" spans="2:8" s="64" customFormat="1" x14ac:dyDescent="0.25">
      <c r="B113" s="106"/>
      <c r="C113" s="107"/>
      <c r="D113" s="107"/>
      <c r="E113" s="107"/>
      <c r="F113" s="107"/>
      <c r="G113" s="107"/>
      <c r="H113" s="107"/>
    </row>
    <row r="114" spans="2:8" s="64" customFormat="1" x14ac:dyDescent="0.25">
      <c r="B114" s="106"/>
      <c r="C114" s="107"/>
      <c r="D114" s="107"/>
      <c r="E114" s="107"/>
      <c r="F114" s="107"/>
      <c r="G114" s="107"/>
      <c r="H114" s="107"/>
    </row>
    <row r="115" spans="2:8" s="64" customFormat="1" x14ac:dyDescent="0.25">
      <c r="B115" s="106"/>
      <c r="C115" s="107"/>
      <c r="D115" s="107"/>
      <c r="E115" s="107"/>
      <c r="F115" s="107"/>
      <c r="G115" s="107"/>
      <c r="H115" s="107"/>
    </row>
    <row r="116" spans="2:8" s="64" customFormat="1" x14ac:dyDescent="0.25">
      <c r="B116" s="106"/>
      <c r="C116" s="107"/>
      <c r="D116" s="107"/>
      <c r="E116" s="107"/>
      <c r="F116" s="107"/>
      <c r="G116" s="107"/>
      <c r="H116" s="107"/>
    </row>
    <row r="117" spans="2:8" s="64" customFormat="1" x14ac:dyDescent="0.25">
      <c r="B117" s="106"/>
      <c r="C117" s="107"/>
      <c r="D117" s="107"/>
      <c r="E117" s="107"/>
      <c r="F117" s="107"/>
      <c r="G117" s="107"/>
      <c r="H117" s="107"/>
    </row>
    <row r="118" spans="2:8" s="64" customFormat="1" x14ac:dyDescent="0.25">
      <c r="B118" s="106"/>
      <c r="C118" s="107"/>
      <c r="D118" s="107"/>
      <c r="E118" s="107"/>
      <c r="F118" s="107"/>
      <c r="G118" s="107"/>
      <c r="H118" s="107"/>
    </row>
    <row r="119" spans="2:8" s="64" customFormat="1" x14ac:dyDescent="0.25">
      <c r="B119" s="106"/>
      <c r="C119" s="107"/>
      <c r="D119" s="107"/>
      <c r="E119" s="107"/>
      <c r="F119" s="107"/>
      <c r="G119" s="107"/>
      <c r="H119" s="107"/>
    </row>
    <row r="120" spans="2:8" s="64" customFormat="1" x14ac:dyDescent="0.25">
      <c r="B120" s="106"/>
    </row>
    <row r="121" spans="2:8" s="64" customFormat="1" x14ac:dyDescent="0.25">
      <c r="B121" s="106"/>
    </row>
    <row r="122" spans="2:8" s="64" customFormat="1" x14ac:dyDescent="0.25">
      <c r="B122" s="106"/>
    </row>
    <row r="123" spans="2:8" s="64" customFormat="1" x14ac:dyDescent="0.25">
      <c r="B123" s="106"/>
    </row>
    <row r="124" spans="2:8" s="64" customFormat="1" x14ac:dyDescent="0.25">
      <c r="B124" s="106"/>
    </row>
    <row r="125" spans="2:8" s="64" customFormat="1" x14ac:dyDescent="0.25">
      <c r="B125" s="106"/>
    </row>
    <row r="126" spans="2:8" s="64" customFormat="1" x14ac:dyDescent="0.25">
      <c r="B126" s="106"/>
    </row>
    <row r="127" spans="2:8" s="64" customFormat="1" x14ac:dyDescent="0.25">
      <c r="B127" s="106"/>
    </row>
    <row r="128" spans="2:8" s="64" customFormat="1" x14ac:dyDescent="0.25">
      <c r="B128" s="106"/>
    </row>
    <row r="129" spans="2:2" s="64" customFormat="1" x14ac:dyDescent="0.25">
      <c r="B129" s="106"/>
    </row>
    <row r="130" spans="2:2" s="64" customFormat="1" x14ac:dyDescent="0.25">
      <c r="B130" s="106"/>
    </row>
    <row r="131" spans="2:2" s="64" customFormat="1" x14ac:dyDescent="0.25">
      <c r="B131" s="106"/>
    </row>
    <row r="132" spans="2:2" s="64" customFormat="1" x14ac:dyDescent="0.25">
      <c r="B132" s="106"/>
    </row>
    <row r="133" spans="2:2" s="64" customFormat="1" x14ac:dyDescent="0.25">
      <c r="B133" s="106"/>
    </row>
    <row r="134" spans="2:2" s="64" customFormat="1" x14ac:dyDescent="0.25">
      <c r="B134" s="106"/>
    </row>
    <row r="135" spans="2:2" s="64" customFormat="1" x14ac:dyDescent="0.25">
      <c r="B135" s="106"/>
    </row>
    <row r="136" spans="2:2" s="64" customFormat="1" x14ac:dyDescent="0.25">
      <c r="B136" s="106"/>
    </row>
    <row r="137" spans="2:2" s="64" customFormat="1" x14ac:dyDescent="0.25">
      <c r="B137" s="106"/>
    </row>
    <row r="138" spans="2:2" s="64" customFormat="1" x14ac:dyDescent="0.25">
      <c r="B138" s="106"/>
    </row>
    <row r="139" spans="2:2" s="64" customFormat="1" x14ac:dyDescent="0.25">
      <c r="B139" s="106"/>
    </row>
    <row r="140" spans="2:2" s="64" customFormat="1" x14ac:dyDescent="0.25">
      <c r="B140" s="106"/>
    </row>
    <row r="141" spans="2:2" s="64" customFormat="1" x14ac:dyDescent="0.25">
      <c r="B141" s="106"/>
    </row>
    <row r="142" spans="2:2" s="64" customFormat="1" x14ac:dyDescent="0.25">
      <c r="B142" s="106"/>
    </row>
    <row r="143" spans="2:2" s="64" customFormat="1" x14ac:dyDescent="0.25">
      <c r="B143" s="106"/>
    </row>
    <row r="144" spans="2:2" s="64" customFormat="1" x14ac:dyDescent="0.25">
      <c r="B144" s="106"/>
    </row>
    <row r="145" spans="2:2" s="64" customFormat="1" x14ac:dyDescent="0.25">
      <c r="B145" s="106"/>
    </row>
    <row r="146" spans="2:2" s="64" customFormat="1" x14ac:dyDescent="0.25">
      <c r="B146" s="106"/>
    </row>
    <row r="147" spans="2:2" s="64" customFormat="1" x14ac:dyDescent="0.25">
      <c r="B147" s="106"/>
    </row>
    <row r="148" spans="2:2" s="64" customFormat="1" x14ac:dyDescent="0.25">
      <c r="B148" s="106"/>
    </row>
    <row r="149" spans="2:2" s="64" customFormat="1" x14ac:dyDescent="0.25">
      <c r="B149" s="106"/>
    </row>
    <row r="150" spans="2:2" s="64" customFormat="1" x14ac:dyDescent="0.25">
      <c r="B150" s="106"/>
    </row>
    <row r="151" spans="2:2" s="64" customFormat="1" x14ac:dyDescent="0.25">
      <c r="B151" s="106"/>
    </row>
    <row r="152" spans="2:2" s="64" customFormat="1" x14ac:dyDescent="0.25">
      <c r="B152" s="106"/>
    </row>
    <row r="153" spans="2:2" s="64" customFormat="1" x14ac:dyDescent="0.25">
      <c r="B153" s="106"/>
    </row>
    <row r="154" spans="2:2" s="64" customFormat="1" x14ac:dyDescent="0.25">
      <c r="B154" s="106"/>
    </row>
    <row r="155" spans="2:2" s="64" customFormat="1" x14ac:dyDescent="0.25">
      <c r="B155" s="106"/>
    </row>
    <row r="156" spans="2:2" s="64" customFormat="1" x14ac:dyDescent="0.25">
      <c r="B156" s="106"/>
    </row>
    <row r="157" spans="2:2" s="64" customFormat="1" x14ac:dyDescent="0.25">
      <c r="B157" s="106"/>
    </row>
    <row r="158" spans="2:2" s="64" customFormat="1" x14ac:dyDescent="0.25">
      <c r="B158" s="106"/>
    </row>
    <row r="159" spans="2:2" s="64" customFormat="1" x14ac:dyDescent="0.25">
      <c r="B159" s="106"/>
    </row>
    <row r="160" spans="2:2" s="64" customFormat="1" x14ac:dyDescent="0.25">
      <c r="B160" s="106"/>
    </row>
    <row r="161" spans="2:2" s="64" customFormat="1" x14ac:dyDescent="0.25">
      <c r="B161" s="106"/>
    </row>
    <row r="162" spans="2:2" s="64" customFormat="1" x14ac:dyDescent="0.25">
      <c r="B162" s="106"/>
    </row>
    <row r="163" spans="2:2" s="64" customFormat="1" x14ac:dyDescent="0.25">
      <c r="B163" s="106"/>
    </row>
    <row r="164" spans="2:2" s="64" customFormat="1" x14ac:dyDescent="0.25">
      <c r="B164" s="106"/>
    </row>
    <row r="165" spans="2:2" s="64" customFormat="1" x14ac:dyDescent="0.25">
      <c r="B165" s="106"/>
    </row>
    <row r="166" spans="2:2" s="64" customFormat="1" x14ac:dyDescent="0.25">
      <c r="B166" s="106"/>
    </row>
    <row r="167" spans="2:2" s="64" customFormat="1" x14ac:dyDescent="0.25">
      <c r="B167" s="106"/>
    </row>
    <row r="168" spans="2:2" s="64" customFormat="1" x14ac:dyDescent="0.25">
      <c r="B168" s="106"/>
    </row>
    <row r="169" spans="2:2" s="64" customFormat="1" x14ac:dyDescent="0.25">
      <c r="B169" s="106"/>
    </row>
    <row r="170" spans="2:2" s="64" customFormat="1" x14ac:dyDescent="0.25">
      <c r="B170" s="106"/>
    </row>
    <row r="171" spans="2:2" s="64" customFormat="1" x14ac:dyDescent="0.25">
      <c r="B171" s="106"/>
    </row>
    <row r="172" spans="2:2" s="64" customFormat="1" x14ac:dyDescent="0.25">
      <c r="B172" s="106"/>
    </row>
    <row r="173" spans="2:2" s="64" customFormat="1" x14ac:dyDescent="0.25">
      <c r="B173" s="106"/>
    </row>
    <row r="174" spans="2:2" s="64" customFormat="1" x14ac:dyDescent="0.25">
      <c r="B174" s="106"/>
    </row>
    <row r="175" spans="2:2" s="64" customFormat="1" x14ac:dyDescent="0.25">
      <c r="B175" s="106"/>
    </row>
    <row r="176" spans="2:2" s="64" customFormat="1" x14ac:dyDescent="0.25">
      <c r="B176" s="106"/>
    </row>
    <row r="177" spans="2:2" s="64" customFormat="1" x14ac:dyDescent="0.25">
      <c r="B177" s="106"/>
    </row>
    <row r="178" spans="2:2" s="64" customFormat="1" x14ac:dyDescent="0.25">
      <c r="B178" s="106"/>
    </row>
    <row r="179" spans="2:2" s="64" customFormat="1" x14ac:dyDescent="0.25">
      <c r="B179" s="106"/>
    </row>
    <row r="180" spans="2:2" s="64" customFormat="1" x14ac:dyDescent="0.25">
      <c r="B180" s="106"/>
    </row>
    <row r="181" spans="2:2" s="64" customFormat="1" x14ac:dyDescent="0.25">
      <c r="B181" s="106"/>
    </row>
    <row r="182" spans="2:2" s="64" customFormat="1" x14ac:dyDescent="0.25">
      <c r="B182" s="106"/>
    </row>
    <row r="183" spans="2:2" s="64" customFormat="1" x14ac:dyDescent="0.25">
      <c r="B183" s="106"/>
    </row>
    <row r="184" spans="2:2" s="64" customFormat="1" x14ac:dyDescent="0.25">
      <c r="B184" s="106"/>
    </row>
    <row r="185" spans="2:2" s="64" customFormat="1" x14ac:dyDescent="0.25">
      <c r="B185" s="106"/>
    </row>
    <row r="186" spans="2:2" s="64" customFormat="1" x14ac:dyDescent="0.25">
      <c r="B186" s="106"/>
    </row>
    <row r="187" spans="2:2" s="64" customFormat="1" x14ac:dyDescent="0.25">
      <c r="B187" s="106"/>
    </row>
    <row r="188" spans="2:2" s="64" customFormat="1" x14ac:dyDescent="0.25">
      <c r="B188" s="106"/>
    </row>
    <row r="189" spans="2:2" s="64" customFormat="1" x14ac:dyDescent="0.25">
      <c r="B189" s="106"/>
    </row>
    <row r="190" spans="2:2" s="64" customFormat="1" x14ac:dyDescent="0.25">
      <c r="B190" s="106"/>
    </row>
    <row r="191" spans="2:2" s="64" customFormat="1" x14ac:dyDescent="0.25">
      <c r="B191" s="106"/>
    </row>
    <row r="192" spans="2:2" s="64" customFormat="1" x14ac:dyDescent="0.25">
      <c r="B192" s="106"/>
    </row>
    <row r="193" spans="2:2" s="64" customFormat="1" x14ac:dyDescent="0.25">
      <c r="B193" s="106"/>
    </row>
    <row r="194" spans="2:2" s="64" customFormat="1" x14ac:dyDescent="0.25">
      <c r="B194" s="106"/>
    </row>
    <row r="195" spans="2:2" s="64" customFormat="1" x14ac:dyDescent="0.25">
      <c r="B195" s="106"/>
    </row>
    <row r="196" spans="2:2" s="64" customFormat="1" x14ac:dyDescent="0.25">
      <c r="B196" s="106"/>
    </row>
    <row r="197" spans="2:2" s="64" customFormat="1" x14ac:dyDescent="0.25">
      <c r="B197" s="106"/>
    </row>
    <row r="198" spans="2:2" s="64" customFormat="1" x14ac:dyDescent="0.25">
      <c r="B198" s="106"/>
    </row>
    <row r="199" spans="2:2" s="64" customFormat="1" x14ac:dyDescent="0.25">
      <c r="B199" s="106"/>
    </row>
    <row r="200" spans="2:2" s="64" customFormat="1" x14ac:dyDescent="0.25">
      <c r="B200" s="106"/>
    </row>
    <row r="201" spans="2:2" s="64" customFormat="1" x14ac:dyDescent="0.25">
      <c r="B201" s="106"/>
    </row>
    <row r="202" spans="2:2" s="64" customFormat="1" x14ac:dyDescent="0.25">
      <c r="B202" s="106"/>
    </row>
    <row r="203" spans="2:2" s="64" customFormat="1" x14ac:dyDescent="0.25">
      <c r="B203" s="106"/>
    </row>
    <row r="204" spans="2:2" s="64" customFormat="1" x14ac:dyDescent="0.25">
      <c r="B204" s="106"/>
    </row>
    <row r="205" spans="2:2" s="64" customFormat="1" x14ac:dyDescent="0.25">
      <c r="B205" s="106"/>
    </row>
    <row r="206" spans="2:2" s="64" customFormat="1" x14ac:dyDescent="0.25">
      <c r="B206" s="106"/>
    </row>
    <row r="207" spans="2:2" s="64" customFormat="1" x14ac:dyDescent="0.25">
      <c r="B207" s="106"/>
    </row>
    <row r="208" spans="2:2" s="64" customFormat="1" x14ac:dyDescent="0.25">
      <c r="B208" s="106"/>
    </row>
    <row r="209" spans="2:2" s="64" customFormat="1" x14ac:dyDescent="0.25">
      <c r="B209" s="106"/>
    </row>
    <row r="210" spans="2:2" s="64" customFormat="1" x14ac:dyDescent="0.25">
      <c r="B210" s="106"/>
    </row>
    <row r="211" spans="2:2" s="64" customFormat="1" x14ac:dyDescent="0.25">
      <c r="B211" s="106"/>
    </row>
    <row r="212" spans="2:2" s="64" customFormat="1" x14ac:dyDescent="0.25">
      <c r="B212" s="106"/>
    </row>
    <row r="213" spans="2:2" s="64" customFormat="1" x14ac:dyDescent="0.25">
      <c r="B213" s="106"/>
    </row>
    <row r="214" spans="2:2" s="64" customFormat="1" x14ac:dyDescent="0.25">
      <c r="B214" s="106"/>
    </row>
    <row r="215" spans="2:2" s="64" customFormat="1" x14ac:dyDescent="0.25">
      <c r="B215" s="106"/>
    </row>
    <row r="216" spans="2:2" s="64" customFormat="1" x14ac:dyDescent="0.25">
      <c r="B216" s="106"/>
    </row>
    <row r="217" spans="2:2" s="64" customFormat="1" x14ac:dyDescent="0.25">
      <c r="B217" s="106"/>
    </row>
    <row r="218" spans="2:2" s="64" customFormat="1" x14ac:dyDescent="0.25">
      <c r="B218" s="106"/>
    </row>
    <row r="219" spans="2:2" s="64" customFormat="1" x14ac:dyDescent="0.25">
      <c r="B219" s="106"/>
    </row>
    <row r="220" spans="2:2" s="64" customFormat="1" x14ac:dyDescent="0.25">
      <c r="B220" s="106"/>
    </row>
    <row r="221" spans="2:2" s="64" customFormat="1" x14ac:dyDescent="0.25">
      <c r="B221" s="106"/>
    </row>
    <row r="222" spans="2:2" s="64" customFormat="1" x14ac:dyDescent="0.25">
      <c r="B222" s="106"/>
    </row>
    <row r="223" spans="2:2" s="64" customFormat="1" x14ac:dyDescent="0.25">
      <c r="B223" s="106"/>
    </row>
    <row r="224" spans="2:2" s="64" customFormat="1" x14ac:dyDescent="0.25">
      <c r="B224" s="106"/>
    </row>
    <row r="225" spans="2:2" s="64" customFormat="1" x14ac:dyDescent="0.25">
      <c r="B225" s="106"/>
    </row>
    <row r="226" spans="2:2" s="64" customFormat="1" x14ac:dyDescent="0.25">
      <c r="B226" s="106"/>
    </row>
    <row r="227" spans="2:2" s="64" customFormat="1" x14ac:dyDescent="0.25">
      <c r="B227" s="106"/>
    </row>
    <row r="228" spans="2:2" s="64" customFormat="1" x14ac:dyDescent="0.25">
      <c r="B228" s="106"/>
    </row>
    <row r="229" spans="2:2" s="64" customFormat="1" x14ac:dyDescent="0.25">
      <c r="B229" s="106"/>
    </row>
    <row r="230" spans="2:2" s="64" customFormat="1" x14ac:dyDescent="0.25">
      <c r="B230" s="106"/>
    </row>
    <row r="231" spans="2:2" s="64" customFormat="1" x14ac:dyDescent="0.25">
      <c r="B231" s="106"/>
    </row>
    <row r="232" spans="2:2" s="64" customFormat="1" x14ac:dyDescent="0.25">
      <c r="B232" s="106"/>
    </row>
    <row r="233" spans="2:2" s="64" customFormat="1" x14ac:dyDescent="0.25">
      <c r="B233" s="106"/>
    </row>
    <row r="234" spans="2:2" s="64" customFormat="1" x14ac:dyDescent="0.25">
      <c r="B234" s="106"/>
    </row>
    <row r="235" spans="2:2" s="64" customFormat="1" x14ac:dyDescent="0.25">
      <c r="B235" s="106"/>
    </row>
    <row r="236" spans="2:2" s="64" customFormat="1" x14ac:dyDescent="0.25">
      <c r="B236" s="106"/>
    </row>
    <row r="237" spans="2:2" s="64" customFormat="1" x14ac:dyDescent="0.25">
      <c r="B237" s="106"/>
    </row>
    <row r="238" spans="2:2" s="64" customFormat="1" x14ac:dyDescent="0.25">
      <c r="B238" s="106"/>
    </row>
    <row r="239" spans="2:2" s="64" customFormat="1" x14ac:dyDescent="0.25">
      <c r="B239" s="106"/>
    </row>
    <row r="240" spans="2:2" s="64" customFormat="1" x14ac:dyDescent="0.25">
      <c r="B240" s="106"/>
    </row>
    <row r="241" spans="2:2" s="64" customFormat="1" x14ac:dyDescent="0.25">
      <c r="B241" s="106"/>
    </row>
    <row r="242" spans="2:2" s="64" customFormat="1" x14ac:dyDescent="0.25">
      <c r="B242" s="106"/>
    </row>
    <row r="243" spans="2:2" s="64" customFormat="1" x14ac:dyDescent="0.25">
      <c r="B243" s="106"/>
    </row>
    <row r="244" spans="2:2" s="64" customFormat="1" x14ac:dyDescent="0.25">
      <c r="B244" s="106"/>
    </row>
    <row r="245" spans="2:2" s="64" customFormat="1" x14ac:dyDescent="0.25">
      <c r="B245" s="106"/>
    </row>
    <row r="246" spans="2:2" s="64" customFormat="1" x14ac:dyDescent="0.25">
      <c r="B246" s="106"/>
    </row>
    <row r="247" spans="2:2" s="64" customFormat="1" x14ac:dyDescent="0.25">
      <c r="B247" s="106"/>
    </row>
    <row r="248" spans="2:2" s="64" customFormat="1" x14ac:dyDescent="0.25">
      <c r="B248" s="106"/>
    </row>
    <row r="249" spans="2:2" s="64" customFormat="1" x14ac:dyDescent="0.25">
      <c r="B249" s="106"/>
    </row>
    <row r="250" spans="2:2" s="64" customFormat="1" x14ac:dyDescent="0.25">
      <c r="B250" s="106"/>
    </row>
    <row r="251" spans="2:2" s="64" customFormat="1" x14ac:dyDescent="0.25">
      <c r="B251" s="106"/>
    </row>
    <row r="252" spans="2:2" s="64" customFormat="1" x14ac:dyDescent="0.25">
      <c r="B252" s="106"/>
    </row>
    <row r="253" spans="2:2" s="64" customFormat="1" x14ac:dyDescent="0.25">
      <c r="B253" s="106"/>
    </row>
    <row r="254" spans="2:2" s="64" customFormat="1" x14ac:dyDescent="0.25">
      <c r="B254" s="106"/>
    </row>
    <row r="255" spans="2:2" s="64" customFormat="1" x14ac:dyDescent="0.25">
      <c r="B255" s="106"/>
    </row>
    <row r="256" spans="2:2" s="64" customFormat="1" x14ac:dyDescent="0.25">
      <c r="B256" s="106"/>
    </row>
    <row r="257" spans="2:2" s="64" customFormat="1" x14ac:dyDescent="0.25">
      <c r="B257" s="106"/>
    </row>
    <row r="258" spans="2:2" s="64" customFormat="1" x14ac:dyDescent="0.25">
      <c r="B258" s="106"/>
    </row>
    <row r="259" spans="2:2" s="64" customFormat="1" x14ac:dyDescent="0.25">
      <c r="B259" s="106"/>
    </row>
    <row r="260" spans="2:2" s="64" customFormat="1" x14ac:dyDescent="0.25">
      <c r="B260" s="106"/>
    </row>
    <row r="261" spans="2:2" s="64" customFormat="1" x14ac:dyDescent="0.25">
      <c r="B261" s="106"/>
    </row>
    <row r="262" spans="2:2" s="64" customFormat="1" x14ac:dyDescent="0.25">
      <c r="B262" s="106"/>
    </row>
    <row r="263" spans="2:2" s="64" customFormat="1" x14ac:dyDescent="0.25">
      <c r="B263" s="106"/>
    </row>
    <row r="264" spans="2:2" s="64" customFormat="1" x14ac:dyDescent="0.25">
      <c r="B264" s="106"/>
    </row>
    <row r="265" spans="2:2" s="64" customFormat="1" x14ac:dyDescent="0.25">
      <c r="B265" s="106"/>
    </row>
    <row r="266" spans="2:2" s="64" customFormat="1" x14ac:dyDescent="0.25">
      <c r="B266" s="106"/>
    </row>
    <row r="267" spans="2:2" s="64" customFormat="1" x14ac:dyDescent="0.25">
      <c r="B267" s="106"/>
    </row>
    <row r="268" spans="2:2" s="64" customFormat="1" x14ac:dyDescent="0.25">
      <c r="B268" s="106"/>
    </row>
    <row r="269" spans="2:2" s="64" customFormat="1" x14ac:dyDescent="0.25">
      <c r="B269" s="106"/>
    </row>
    <row r="270" spans="2:2" s="64" customFormat="1" x14ac:dyDescent="0.25">
      <c r="B270" s="106"/>
    </row>
    <row r="271" spans="2:2" s="64" customFormat="1" x14ac:dyDescent="0.25">
      <c r="B271" s="106"/>
    </row>
    <row r="272" spans="2:2" s="64" customFormat="1" x14ac:dyDescent="0.25">
      <c r="B272" s="106"/>
    </row>
    <row r="273" spans="2:2" s="64" customFormat="1" x14ac:dyDescent="0.25">
      <c r="B273" s="106"/>
    </row>
    <row r="274" spans="2:2" s="64" customFormat="1" x14ac:dyDescent="0.25">
      <c r="B274" s="106"/>
    </row>
    <row r="275" spans="2:2" s="64" customFormat="1" x14ac:dyDescent="0.25">
      <c r="B275" s="106"/>
    </row>
    <row r="276" spans="2:2" s="64" customFormat="1" x14ac:dyDescent="0.25">
      <c r="B276" s="106"/>
    </row>
    <row r="277" spans="2:2" s="64" customFormat="1" x14ac:dyDescent="0.25">
      <c r="B277" s="106"/>
    </row>
    <row r="278" spans="2:2" s="64" customFormat="1" x14ac:dyDescent="0.25">
      <c r="B278" s="106"/>
    </row>
    <row r="279" spans="2:2" s="64" customFormat="1" x14ac:dyDescent="0.25">
      <c r="B279" s="106"/>
    </row>
    <row r="280" spans="2:2" s="64" customFormat="1" x14ac:dyDescent="0.25">
      <c r="B280" s="106"/>
    </row>
    <row r="281" spans="2:2" s="64" customFormat="1" x14ac:dyDescent="0.25">
      <c r="B281" s="106"/>
    </row>
    <row r="282" spans="2:2" s="64" customFormat="1" x14ac:dyDescent="0.25">
      <c r="B282" s="106"/>
    </row>
    <row r="283" spans="2:2" s="64" customFormat="1" x14ac:dyDescent="0.25">
      <c r="B283" s="106"/>
    </row>
    <row r="284" spans="2:2" s="64" customFormat="1" x14ac:dyDescent="0.25">
      <c r="B284" s="106"/>
    </row>
    <row r="285" spans="2:2" s="64" customFormat="1" x14ac:dyDescent="0.25">
      <c r="B285" s="106"/>
    </row>
    <row r="286" spans="2:2" s="64" customFormat="1" x14ac:dyDescent="0.25">
      <c r="B286" s="106"/>
    </row>
    <row r="287" spans="2:2" s="64" customFormat="1" x14ac:dyDescent="0.25">
      <c r="B287" s="106"/>
    </row>
    <row r="288" spans="2:2" s="64" customFormat="1" x14ac:dyDescent="0.25">
      <c r="B288" s="106"/>
    </row>
    <row r="289" spans="2:2" s="64" customFormat="1" x14ac:dyDescent="0.25">
      <c r="B289" s="106"/>
    </row>
    <row r="290" spans="2:2" s="64" customFormat="1" x14ac:dyDescent="0.25">
      <c r="B290" s="106"/>
    </row>
    <row r="291" spans="2:2" s="64" customFormat="1" x14ac:dyDescent="0.25">
      <c r="B291" s="106"/>
    </row>
    <row r="292" spans="2:2" s="64" customFormat="1" x14ac:dyDescent="0.25">
      <c r="B292" s="106"/>
    </row>
    <row r="293" spans="2:2" s="64" customFormat="1" x14ac:dyDescent="0.25">
      <c r="B293" s="106"/>
    </row>
    <row r="294" spans="2:2" s="64" customFormat="1" x14ac:dyDescent="0.25">
      <c r="B294" s="106"/>
    </row>
    <row r="295" spans="2:2" s="64" customFormat="1" x14ac:dyDescent="0.25">
      <c r="B295" s="106"/>
    </row>
    <row r="296" spans="2:2" s="64" customFormat="1" x14ac:dyDescent="0.25">
      <c r="B296" s="106"/>
    </row>
    <row r="297" spans="2:2" s="64" customFormat="1" x14ac:dyDescent="0.25">
      <c r="B297" s="106"/>
    </row>
    <row r="298" spans="2:2" s="64" customFormat="1" x14ac:dyDescent="0.25">
      <c r="B298" s="106"/>
    </row>
    <row r="299" spans="2:2" s="64" customFormat="1" x14ac:dyDescent="0.25">
      <c r="B299" s="106"/>
    </row>
    <row r="300" spans="2:2" s="64" customFormat="1" x14ac:dyDescent="0.25">
      <c r="B300" s="106"/>
    </row>
    <row r="301" spans="2:2" s="64" customFormat="1" x14ac:dyDescent="0.25">
      <c r="B301" s="106"/>
    </row>
    <row r="302" spans="2:2" s="64" customFormat="1" x14ac:dyDescent="0.25">
      <c r="B302" s="106"/>
    </row>
    <row r="303" spans="2:2" s="64" customFormat="1" x14ac:dyDescent="0.25">
      <c r="B303" s="106"/>
    </row>
    <row r="304" spans="2:2" s="64" customFormat="1" x14ac:dyDescent="0.25">
      <c r="B304" s="106"/>
    </row>
    <row r="305" spans="2:2" s="64" customFormat="1" x14ac:dyDescent="0.25">
      <c r="B305" s="106"/>
    </row>
    <row r="306" spans="2:2" s="64" customFormat="1" x14ac:dyDescent="0.25">
      <c r="B306" s="106"/>
    </row>
    <row r="307" spans="2:2" s="64" customFormat="1" x14ac:dyDescent="0.25">
      <c r="B307" s="106"/>
    </row>
    <row r="308" spans="2:2" s="64" customFormat="1" x14ac:dyDescent="0.25">
      <c r="B308" s="106"/>
    </row>
    <row r="309" spans="2:2" s="64" customFormat="1" x14ac:dyDescent="0.25">
      <c r="B309" s="106"/>
    </row>
    <row r="310" spans="2:2" s="64" customFormat="1" x14ac:dyDescent="0.25">
      <c r="B310" s="106"/>
    </row>
    <row r="311" spans="2:2" s="64" customFormat="1" x14ac:dyDescent="0.25">
      <c r="B311" s="106"/>
    </row>
    <row r="312" spans="2:2" s="64" customFormat="1" x14ac:dyDescent="0.25">
      <c r="B312" s="106"/>
    </row>
    <row r="313" spans="2:2" s="64" customFormat="1" x14ac:dyDescent="0.25">
      <c r="B313" s="106"/>
    </row>
    <row r="314" spans="2:2" s="64" customFormat="1" x14ac:dyDescent="0.25">
      <c r="B314" s="106"/>
    </row>
    <row r="315" spans="2:2" s="64" customFormat="1" x14ac:dyDescent="0.25">
      <c r="B315" s="106"/>
    </row>
    <row r="316" spans="2:2" s="64" customFormat="1" x14ac:dyDescent="0.25">
      <c r="B316" s="106"/>
    </row>
    <row r="317" spans="2:2" s="64" customFormat="1" x14ac:dyDescent="0.25">
      <c r="B317" s="106"/>
    </row>
    <row r="318" spans="2:2" s="64" customFormat="1" x14ac:dyDescent="0.25">
      <c r="B318" s="106"/>
    </row>
    <row r="319" spans="2:2" s="64" customFormat="1" x14ac:dyDescent="0.25">
      <c r="B319" s="106"/>
    </row>
    <row r="320" spans="2:2" s="64" customFormat="1" x14ac:dyDescent="0.25">
      <c r="B320" s="106"/>
    </row>
    <row r="321" spans="2:2" s="64" customFormat="1" x14ac:dyDescent="0.25">
      <c r="B321" s="106"/>
    </row>
    <row r="322" spans="2:2" s="64" customFormat="1" x14ac:dyDescent="0.25">
      <c r="B322" s="106"/>
    </row>
    <row r="323" spans="2:2" s="64" customFormat="1" x14ac:dyDescent="0.25">
      <c r="B323" s="106"/>
    </row>
    <row r="324" spans="2:2" s="64" customFormat="1" x14ac:dyDescent="0.25">
      <c r="B324" s="106"/>
    </row>
    <row r="325" spans="2:2" s="64" customFormat="1" x14ac:dyDescent="0.25">
      <c r="B325" s="106"/>
    </row>
    <row r="326" spans="2:2" s="64" customFormat="1" x14ac:dyDescent="0.25">
      <c r="B326" s="106"/>
    </row>
    <row r="327" spans="2:2" s="64" customFormat="1" x14ac:dyDescent="0.25">
      <c r="B327" s="106"/>
    </row>
    <row r="328" spans="2:2" s="64" customFormat="1" x14ac:dyDescent="0.25">
      <c r="B328" s="106"/>
    </row>
    <row r="329" spans="2:2" s="64" customFormat="1" x14ac:dyDescent="0.25">
      <c r="B329" s="106"/>
    </row>
    <row r="330" spans="2:2" s="64" customFormat="1" x14ac:dyDescent="0.25">
      <c r="B330" s="106"/>
    </row>
    <row r="331" spans="2:2" s="64" customFormat="1" x14ac:dyDescent="0.25">
      <c r="B331" s="106"/>
    </row>
    <row r="332" spans="2:2" s="64" customFormat="1" x14ac:dyDescent="0.25">
      <c r="B332" s="106"/>
    </row>
    <row r="333" spans="2:2" s="64" customFormat="1" x14ac:dyDescent="0.25">
      <c r="B333" s="106"/>
    </row>
    <row r="334" spans="2:2" s="64" customFormat="1" x14ac:dyDescent="0.25">
      <c r="B334" s="106"/>
    </row>
    <row r="335" spans="2:2" s="64" customFormat="1" x14ac:dyDescent="0.25">
      <c r="B335" s="106"/>
    </row>
    <row r="336" spans="2:2" s="64" customFormat="1" x14ac:dyDescent="0.25">
      <c r="B336" s="106"/>
    </row>
    <row r="337" spans="2:2" s="64" customFormat="1" x14ac:dyDescent="0.25">
      <c r="B337" s="106"/>
    </row>
    <row r="338" spans="2:2" s="64" customFormat="1" x14ac:dyDescent="0.25">
      <c r="B338" s="106"/>
    </row>
    <row r="339" spans="2:2" s="64" customFormat="1" x14ac:dyDescent="0.25">
      <c r="B339" s="106"/>
    </row>
    <row r="340" spans="2:2" s="64" customFormat="1" x14ac:dyDescent="0.25">
      <c r="B340" s="106"/>
    </row>
    <row r="341" spans="2:2" s="64" customFormat="1" x14ac:dyDescent="0.25">
      <c r="B341" s="106"/>
    </row>
    <row r="342" spans="2:2" s="64" customFormat="1" x14ac:dyDescent="0.25">
      <c r="B342" s="106"/>
    </row>
    <row r="343" spans="2:2" s="64" customFormat="1" x14ac:dyDescent="0.25">
      <c r="B343" s="106"/>
    </row>
    <row r="344" spans="2:2" s="64" customFormat="1" x14ac:dyDescent="0.25">
      <c r="B344" s="106"/>
    </row>
    <row r="345" spans="2:2" s="64" customFormat="1" x14ac:dyDescent="0.25">
      <c r="B345" s="106"/>
    </row>
    <row r="346" spans="2:2" s="64" customFormat="1" x14ac:dyDescent="0.25">
      <c r="B346" s="106"/>
    </row>
    <row r="347" spans="2:2" s="64" customFormat="1" x14ac:dyDescent="0.25">
      <c r="B347" s="106"/>
    </row>
    <row r="348" spans="2:2" s="64" customFormat="1" x14ac:dyDescent="0.25">
      <c r="B348" s="106"/>
    </row>
    <row r="349" spans="2:2" s="64" customFormat="1" x14ac:dyDescent="0.25">
      <c r="B349" s="106"/>
    </row>
    <row r="350" spans="2:2" s="64" customFormat="1" x14ac:dyDescent="0.25">
      <c r="B350" s="106"/>
    </row>
    <row r="351" spans="2:2" s="64" customFormat="1" x14ac:dyDescent="0.25">
      <c r="B351" s="106"/>
    </row>
    <row r="352" spans="2:2" s="64" customFormat="1" x14ac:dyDescent="0.25">
      <c r="B352" s="106"/>
    </row>
    <row r="353" spans="2:2" s="64" customFormat="1" x14ac:dyDescent="0.25">
      <c r="B353" s="106"/>
    </row>
    <row r="354" spans="2:2" s="64" customFormat="1" x14ac:dyDescent="0.25">
      <c r="B354" s="106"/>
    </row>
    <row r="355" spans="2:2" s="64" customFormat="1" x14ac:dyDescent="0.25">
      <c r="B355" s="106"/>
    </row>
    <row r="356" spans="2:2" s="64" customFormat="1" x14ac:dyDescent="0.25">
      <c r="B356" s="106"/>
    </row>
    <row r="357" spans="2:2" s="64" customFormat="1" x14ac:dyDescent="0.25">
      <c r="B357" s="106"/>
    </row>
    <row r="358" spans="2:2" s="64" customFormat="1" x14ac:dyDescent="0.25">
      <c r="B358" s="106"/>
    </row>
    <row r="359" spans="2:2" s="64" customFormat="1" x14ac:dyDescent="0.25">
      <c r="B359" s="106"/>
    </row>
    <row r="360" spans="2:2" s="64" customFormat="1" x14ac:dyDescent="0.25">
      <c r="B360" s="106"/>
    </row>
    <row r="361" spans="2:2" s="64" customFormat="1" x14ac:dyDescent="0.25">
      <c r="B361" s="106"/>
    </row>
    <row r="362" spans="2:2" s="64" customFormat="1" x14ac:dyDescent="0.25">
      <c r="B362" s="106"/>
    </row>
    <row r="363" spans="2:2" s="64" customFormat="1" x14ac:dyDescent="0.25">
      <c r="B363" s="106"/>
    </row>
    <row r="364" spans="2:2" s="64" customFormat="1" x14ac:dyDescent="0.25">
      <c r="B364" s="106"/>
    </row>
    <row r="365" spans="2:2" s="64" customFormat="1" x14ac:dyDescent="0.25">
      <c r="B365" s="106"/>
    </row>
    <row r="366" spans="2:2" s="64" customFormat="1" x14ac:dyDescent="0.25">
      <c r="B366" s="106"/>
    </row>
    <row r="367" spans="2:2" s="64" customFormat="1" x14ac:dyDescent="0.25">
      <c r="B367" s="106"/>
    </row>
    <row r="368" spans="2:2" s="64" customFormat="1" x14ac:dyDescent="0.25">
      <c r="B368" s="106"/>
    </row>
    <row r="369" spans="2:46" s="64" customFormat="1" x14ac:dyDescent="0.25">
      <c r="B369" s="106"/>
    </row>
    <row r="370" spans="2:46" s="64" customFormat="1" x14ac:dyDescent="0.25">
      <c r="B370" s="106"/>
    </row>
    <row r="371" spans="2:46" x14ac:dyDescent="0.25">
      <c r="B371" s="79"/>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row>
    <row r="372" spans="2:46" x14ac:dyDescent="0.25">
      <c r="B372" s="79"/>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row>
    <row r="373" spans="2:46" x14ac:dyDescent="0.25">
      <c r="B373" s="79"/>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row>
    <row r="374" spans="2:46" x14ac:dyDescent="0.25">
      <c r="B374" s="79"/>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row>
    <row r="375" spans="2:46" x14ac:dyDescent="0.25">
      <c r="B375" s="79"/>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row>
    <row r="376" spans="2:46" x14ac:dyDescent="0.25">
      <c r="B376" s="79"/>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row>
    <row r="377" spans="2:46" x14ac:dyDescent="0.25">
      <c r="B377" s="79"/>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row>
    <row r="378" spans="2:46" x14ac:dyDescent="0.25">
      <c r="B378" s="79"/>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row>
  </sheetData>
  <mergeCells count="12">
    <mergeCell ref="B2:H2"/>
    <mergeCell ref="B29:C29"/>
    <mergeCell ref="B7:C7"/>
    <mergeCell ref="B11:C11"/>
    <mergeCell ref="B19:C19"/>
    <mergeCell ref="B3:H3"/>
    <mergeCell ref="B73:C73"/>
    <mergeCell ref="B77:C77"/>
    <mergeCell ref="B37:C37"/>
    <mergeCell ref="B45:C45"/>
    <mergeCell ref="B58:C58"/>
    <mergeCell ref="B69:C69"/>
  </mergeCells>
  <pageMargins left="0.19685039370078741" right="0.19685039370078741" top="0.35433070866141736" bottom="0.35433070866141736" header="0.31496062992125984" footer="0.31496062992125984"/>
  <pageSetup paperSize="9" scale="75" orientation="portrait" r:id="rId1"/>
  <rowBreaks count="1" manualBreakCount="1">
    <brk id="64" max="16383" man="1"/>
  </rowBreaks>
  <ignoredErrors>
    <ignoredError sqref="D30 F30:H30 D33:H33 E39:H39 D47:H48 E60:H60 D66:H68 D71:H72 E74:H74 D78:H86 E64:H64 E63:H63 E31:H31 E36:H36 E35:H35 E34:H34 E38:H38 D55:H57 E49:H49 D43:H43 E41:H41 E42:H42 E40:H40 E75:H75 E59:H59 E62:H62 E61:H61 E70:H70 E52:H52 E53:H53 E54:H54 F46:H46 E44:H44"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zoomScaleNormal="100" workbookViewId="0">
      <selection activeCell="B21" sqref="B21:E21"/>
    </sheetView>
  </sheetViews>
  <sheetFormatPr defaultRowHeight="15.75" x14ac:dyDescent="0.25"/>
  <cols>
    <col min="1" max="1" width="2.88671875" style="303" customWidth="1"/>
    <col min="2" max="4" width="8.88671875" style="303"/>
    <col min="5" max="5" width="15.6640625" style="303" customWidth="1"/>
    <col min="6" max="6" width="3.77734375" style="303" customWidth="1"/>
    <col min="7" max="11" width="11.44140625" style="303" customWidth="1"/>
    <col min="12" max="12" width="7.5546875" style="303" customWidth="1"/>
    <col min="13" max="256" width="8.88671875" style="303"/>
    <col min="257" max="257" width="2.88671875" style="303" customWidth="1"/>
    <col min="258" max="260" width="8.88671875" style="303"/>
    <col min="261" max="261" width="15.6640625" style="303" customWidth="1"/>
    <col min="262" max="262" width="3.77734375" style="303" customWidth="1"/>
    <col min="263" max="267" width="11.44140625" style="303" customWidth="1"/>
    <col min="268" max="268" width="7.5546875" style="303" customWidth="1"/>
    <col min="269" max="512" width="8.88671875" style="303"/>
    <col min="513" max="513" width="2.88671875" style="303" customWidth="1"/>
    <col min="514" max="516" width="8.88671875" style="303"/>
    <col min="517" max="517" width="15.6640625" style="303" customWidth="1"/>
    <col min="518" max="518" width="3.77734375" style="303" customWidth="1"/>
    <col min="519" max="523" width="11.44140625" style="303" customWidth="1"/>
    <col min="524" max="524" width="7.5546875" style="303" customWidth="1"/>
    <col min="525" max="768" width="8.88671875" style="303"/>
    <col min="769" max="769" width="2.88671875" style="303" customWidth="1"/>
    <col min="770" max="772" width="8.88671875" style="303"/>
    <col min="773" max="773" width="15.6640625" style="303" customWidth="1"/>
    <col min="774" max="774" width="3.77734375" style="303" customWidth="1"/>
    <col min="775" max="779" width="11.44140625" style="303" customWidth="1"/>
    <col min="780" max="780" width="7.5546875" style="303" customWidth="1"/>
    <col min="781" max="1024" width="8.88671875" style="303"/>
    <col min="1025" max="1025" width="2.88671875" style="303" customWidth="1"/>
    <col min="1026" max="1028" width="8.88671875" style="303"/>
    <col min="1029" max="1029" width="15.6640625" style="303" customWidth="1"/>
    <col min="1030" max="1030" width="3.77734375" style="303" customWidth="1"/>
    <col min="1031" max="1035" width="11.44140625" style="303" customWidth="1"/>
    <col min="1036" max="1036" width="7.5546875" style="303" customWidth="1"/>
    <col min="1037" max="1280" width="8.88671875" style="303"/>
    <col min="1281" max="1281" width="2.88671875" style="303" customWidth="1"/>
    <col min="1282" max="1284" width="8.88671875" style="303"/>
    <col min="1285" max="1285" width="15.6640625" style="303" customWidth="1"/>
    <col min="1286" max="1286" width="3.77734375" style="303" customWidth="1"/>
    <col min="1287" max="1291" width="11.44140625" style="303" customWidth="1"/>
    <col min="1292" max="1292" width="7.5546875" style="303" customWidth="1"/>
    <col min="1293" max="1536" width="8.88671875" style="303"/>
    <col min="1537" max="1537" width="2.88671875" style="303" customWidth="1"/>
    <col min="1538" max="1540" width="8.88671875" style="303"/>
    <col min="1541" max="1541" width="15.6640625" style="303" customWidth="1"/>
    <col min="1542" max="1542" width="3.77734375" style="303" customWidth="1"/>
    <col min="1543" max="1547" width="11.44140625" style="303" customWidth="1"/>
    <col min="1548" max="1548" width="7.5546875" style="303" customWidth="1"/>
    <col min="1549" max="1792" width="8.88671875" style="303"/>
    <col min="1793" max="1793" width="2.88671875" style="303" customWidth="1"/>
    <col min="1794" max="1796" width="8.88671875" style="303"/>
    <col min="1797" max="1797" width="15.6640625" style="303" customWidth="1"/>
    <col min="1798" max="1798" width="3.77734375" style="303" customWidth="1"/>
    <col min="1799" max="1803" width="11.44140625" style="303" customWidth="1"/>
    <col min="1804" max="1804" width="7.5546875" style="303" customWidth="1"/>
    <col min="1805" max="2048" width="8.88671875" style="303"/>
    <col min="2049" max="2049" width="2.88671875" style="303" customWidth="1"/>
    <col min="2050" max="2052" width="8.88671875" style="303"/>
    <col min="2053" max="2053" width="15.6640625" style="303" customWidth="1"/>
    <col min="2054" max="2054" width="3.77734375" style="303" customWidth="1"/>
    <col min="2055" max="2059" width="11.44140625" style="303" customWidth="1"/>
    <col min="2060" max="2060" width="7.5546875" style="303" customWidth="1"/>
    <col min="2061" max="2304" width="8.88671875" style="303"/>
    <col min="2305" max="2305" width="2.88671875" style="303" customWidth="1"/>
    <col min="2306" max="2308" width="8.88671875" style="303"/>
    <col min="2309" max="2309" width="15.6640625" style="303" customWidth="1"/>
    <col min="2310" max="2310" width="3.77734375" style="303" customWidth="1"/>
    <col min="2311" max="2315" width="11.44140625" style="303" customWidth="1"/>
    <col min="2316" max="2316" width="7.5546875" style="303" customWidth="1"/>
    <col min="2317" max="2560" width="8.88671875" style="303"/>
    <col min="2561" max="2561" width="2.88671875" style="303" customWidth="1"/>
    <col min="2562" max="2564" width="8.88671875" style="303"/>
    <col min="2565" max="2565" width="15.6640625" style="303" customWidth="1"/>
    <col min="2566" max="2566" width="3.77734375" style="303" customWidth="1"/>
    <col min="2567" max="2571" width="11.44140625" style="303" customWidth="1"/>
    <col min="2572" max="2572" width="7.5546875" style="303" customWidth="1"/>
    <col min="2573" max="2816" width="8.88671875" style="303"/>
    <col min="2817" max="2817" width="2.88671875" style="303" customWidth="1"/>
    <col min="2818" max="2820" width="8.88671875" style="303"/>
    <col min="2821" max="2821" width="15.6640625" style="303" customWidth="1"/>
    <col min="2822" max="2822" width="3.77734375" style="303" customWidth="1"/>
    <col min="2823" max="2827" width="11.44140625" style="303" customWidth="1"/>
    <col min="2828" max="2828" width="7.5546875" style="303" customWidth="1"/>
    <col min="2829" max="3072" width="8.88671875" style="303"/>
    <col min="3073" max="3073" width="2.88671875" style="303" customWidth="1"/>
    <col min="3074" max="3076" width="8.88671875" style="303"/>
    <col min="3077" max="3077" width="15.6640625" style="303" customWidth="1"/>
    <col min="3078" max="3078" width="3.77734375" style="303" customWidth="1"/>
    <col min="3079" max="3083" width="11.44140625" style="303" customWidth="1"/>
    <col min="3084" max="3084" width="7.5546875" style="303" customWidth="1"/>
    <col min="3085" max="3328" width="8.88671875" style="303"/>
    <col min="3329" max="3329" width="2.88671875" style="303" customWidth="1"/>
    <col min="3330" max="3332" width="8.88671875" style="303"/>
    <col min="3333" max="3333" width="15.6640625" style="303" customWidth="1"/>
    <col min="3334" max="3334" width="3.77734375" style="303" customWidth="1"/>
    <col min="3335" max="3339" width="11.44140625" style="303" customWidth="1"/>
    <col min="3340" max="3340" width="7.5546875" style="303" customWidth="1"/>
    <col min="3341" max="3584" width="8.88671875" style="303"/>
    <col min="3585" max="3585" width="2.88671875" style="303" customWidth="1"/>
    <col min="3586" max="3588" width="8.88671875" style="303"/>
    <col min="3589" max="3589" width="15.6640625" style="303" customWidth="1"/>
    <col min="3590" max="3590" width="3.77734375" style="303" customWidth="1"/>
    <col min="3591" max="3595" width="11.44140625" style="303" customWidth="1"/>
    <col min="3596" max="3596" width="7.5546875" style="303" customWidth="1"/>
    <col min="3597" max="3840" width="8.88671875" style="303"/>
    <col min="3841" max="3841" width="2.88671875" style="303" customWidth="1"/>
    <col min="3842" max="3844" width="8.88671875" style="303"/>
    <col min="3845" max="3845" width="15.6640625" style="303" customWidth="1"/>
    <col min="3846" max="3846" width="3.77734375" style="303" customWidth="1"/>
    <col min="3847" max="3851" width="11.44140625" style="303" customWidth="1"/>
    <col min="3852" max="3852" width="7.5546875" style="303" customWidth="1"/>
    <col min="3853" max="4096" width="8.88671875" style="303"/>
    <col min="4097" max="4097" width="2.88671875" style="303" customWidth="1"/>
    <col min="4098" max="4100" width="8.88671875" style="303"/>
    <col min="4101" max="4101" width="15.6640625" style="303" customWidth="1"/>
    <col min="4102" max="4102" width="3.77734375" style="303" customWidth="1"/>
    <col min="4103" max="4107" width="11.44140625" style="303" customWidth="1"/>
    <col min="4108" max="4108" width="7.5546875" style="303" customWidth="1"/>
    <col min="4109" max="4352" width="8.88671875" style="303"/>
    <col min="4353" max="4353" width="2.88671875" style="303" customWidth="1"/>
    <col min="4354" max="4356" width="8.88671875" style="303"/>
    <col min="4357" max="4357" width="15.6640625" style="303" customWidth="1"/>
    <col min="4358" max="4358" width="3.77734375" style="303" customWidth="1"/>
    <col min="4359" max="4363" width="11.44140625" style="303" customWidth="1"/>
    <col min="4364" max="4364" width="7.5546875" style="303" customWidth="1"/>
    <col min="4365" max="4608" width="8.88671875" style="303"/>
    <col min="4609" max="4609" width="2.88671875" style="303" customWidth="1"/>
    <col min="4610" max="4612" width="8.88671875" style="303"/>
    <col min="4613" max="4613" width="15.6640625" style="303" customWidth="1"/>
    <col min="4614" max="4614" width="3.77734375" style="303" customWidth="1"/>
    <col min="4615" max="4619" width="11.44140625" style="303" customWidth="1"/>
    <col min="4620" max="4620" width="7.5546875" style="303" customWidth="1"/>
    <col min="4621" max="4864" width="8.88671875" style="303"/>
    <col min="4865" max="4865" width="2.88671875" style="303" customWidth="1"/>
    <col min="4866" max="4868" width="8.88671875" style="303"/>
    <col min="4869" max="4869" width="15.6640625" style="303" customWidth="1"/>
    <col min="4870" max="4870" width="3.77734375" style="303" customWidth="1"/>
    <col min="4871" max="4875" width="11.44140625" style="303" customWidth="1"/>
    <col min="4876" max="4876" width="7.5546875" style="303" customWidth="1"/>
    <col min="4877" max="5120" width="8.88671875" style="303"/>
    <col min="5121" max="5121" width="2.88671875" style="303" customWidth="1"/>
    <col min="5122" max="5124" width="8.88671875" style="303"/>
    <col min="5125" max="5125" width="15.6640625" style="303" customWidth="1"/>
    <col min="5126" max="5126" width="3.77734375" style="303" customWidth="1"/>
    <col min="5127" max="5131" width="11.44140625" style="303" customWidth="1"/>
    <col min="5132" max="5132" width="7.5546875" style="303" customWidth="1"/>
    <col min="5133" max="5376" width="8.88671875" style="303"/>
    <col min="5377" max="5377" width="2.88671875" style="303" customWidth="1"/>
    <col min="5378" max="5380" width="8.88671875" style="303"/>
    <col min="5381" max="5381" width="15.6640625" style="303" customWidth="1"/>
    <col min="5382" max="5382" width="3.77734375" style="303" customWidth="1"/>
    <col min="5383" max="5387" width="11.44140625" style="303" customWidth="1"/>
    <col min="5388" max="5388" width="7.5546875" style="303" customWidth="1"/>
    <col min="5389" max="5632" width="8.88671875" style="303"/>
    <col min="5633" max="5633" width="2.88671875" style="303" customWidth="1"/>
    <col min="5634" max="5636" width="8.88671875" style="303"/>
    <col min="5637" max="5637" width="15.6640625" style="303" customWidth="1"/>
    <col min="5638" max="5638" width="3.77734375" style="303" customWidth="1"/>
    <col min="5639" max="5643" width="11.44140625" style="303" customWidth="1"/>
    <col min="5644" max="5644" width="7.5546875" style="303" customWidth="1"/>
    <col min="5645" max="5888" width="8.88671875" style="303"/>
    <col min="5889" max="5889" width="2.88671875" style="303" customWidth="1"/>
    <col min="5890" max="5892" width="8.88671875" style="303"/>
    <col min="5893" max="5893" width="15.6640625" style="303" customWidth="1"/>
    <col min="5894" max="5894" width="3.77734375" style="303" customWidth="1"/>
    <col min="5895" max="5899" width="11.44140625" style="303" customWidth="1"/>
    <col min="5900" max="5900" width="7.5546875" style="303" customWidth="1"/>
    <col min="5901" max="6144" width="8.88671875" style="303"/>
    <col min="6145" max="6145" width="2.88671875" style="303" customWidth="1"/>
    <col min="6146" max="6148" width="8.88671875" style="303"/>
    <col min="6149" max="6149" width="15.6640625" style="303" customWidth="1"/>
    <col min="6150" max="6150" width="3.77734375" style="303" customWidth="1"/>
    <col min="6151" max="6155" width="11.44140625" style="303" customWidth="1"/>
    <col min="6156" max="6156" width="7.5546875" style="303" customWidth="1"/>
    <col min="6157" max="6400" width="8.88671875" style="303"/>
    <col min="6401" max="6401" width="2.88671875" style="303" customWidth="1"/>
    <col min="6402" max="6404" width="8.88671875" style="303"/>
    <col min="6405" max="6405" width="15.6640625" style="303" customWidth="1"/>
    <col min="6406" max="6406" width="3.77734375" style="303" customWidth="1"/>
    <col min="6407" max="6411" width="11.44140625" style="303" customWidth="1"/>
    <col min="6412" max="6412" width="7.5546875" style="303" customWidth="1"/>
    <col min="6413" max="6656" width="8.88671875" style="303"/>
    <col min="6657" max="6657" width="2.88671875" style="303" customWidth="1"/>
    <col min="6658" max="6660" width="8.88671875" style="303"/>
    <col min="6661" max="6661" width="15.6640625" style="303" customWidth="1"/>
    <col min="6662" max="6662" width="3.77734375" style="303" customWidth="1"/>
    <col min="6663" max="6667" width="11.44140625" style="303" customWidth="1"/>
    <col min="6668" max="6668" width="7.5546875" style="303" customWidth="1"/>
    <col min="6669" max="6912" width="8.88671875" style="303"/>
    <col min="6913" max="6913" width="2.88671875" style="303" customWidth="1"/>
    <col min="6914" max="6916" width="8.88671875" style="303"/>
    <col min="6917" max="6917" width="15.6640625" style="303" customWidth="1"/>
    <col min="6918" max="6918" width="3.77734375" style="303" customWidth="1"/>
    <col min="6919" max="6923" width="11.44140625" style="303" customWidth="1"/>
    <col min="6924" max="6924" width="7.5546875" style="303" customWidth="1"/>
    <col min="6925" max="7168" width="8.88671875" style="303"/>
    <col min="7169" max="7169" width="2.88671875" style="303" customWidth="1"/>
    <col min="7170" max="7172" width="8.88671875" style="303"/>
    <col min="7173" max="7173" width="15.6640625" style="303" customWidth="1"/>
    <col min="7174" max="7174" width="3.77734375" style="303" customWidth="1"/>
    <col min="7175" max="7179" width="11.44140625" style="303" customWidth="1"/>
    <col min="7180" max="7180" width="7.5546875" style="303" customWidth="1"/>
    <col min="7181" max="7424" width="8.88671875" style="303"/>
    <col min="7425" max="7425" width="2.88671875" style="303" customWidth="1"/>
    <col min="7426" max="7428" width="8.88671875" style="303"/>
    <col min="7429" max="7429" width="15.6640625" style="303" customWidth="1"/>
    <col min="7430" max="7430" width="3.77734375" style="303" customWidth="1"/>
    <col min="7431" max="7435" width="11.44140625" style="303" customWidth="1"/>
    <col min="7436" max="7436" width="7.5546875" style="303" customWidth="1"/>
    <col min="7437" max="7680" width="8.88671875" style="303"/>
    <col min="7681" max="7681" width="2.88671875" style="303" customWidth="1"/>
    <col min="7682" max="7684" width="8.88671875" style="303"/>
    <col min="7685" max="7685" width="15.6640625" style="303" customWidth="1"/>
    <col min="7686" max="7686" width="3.77734375" style="303" customWidth="1"/>
    <col min="7687" max="7691" width="11.44140625" style="303" customWidth="1"/>
    <col min="7692" max="7692" width="7.5546875" style="303" customWidth="1"/>
    <col min="7693" max="7936" width="8.88671875" style="303"/>
    <col min="7937" max="7937" width="2.88671875" style="303" customWidth="1"/>
    <col min="7938" max="7940" width="8.88671875" style="303"/>
    <col min="7941" max="7941" width="15.6640625" style="303" customWidth="1"/>
    <col min="7942" max="7942" width="3.77734375" style="303" customWidth="1"/>
    <col min="7943" max="7947" width="11.44140625" style="303" customWidth="1"/>
    <col min="7948" max="7948" width="7.5546875" style="303" customWidth="1"/>
    <col min="7949" max="8192" width="8.88671875" style="303"/>
    <col min="8193" max="8193" width="2.88671875" style="303" customWidth="1"/>
    <col min="8194" max="8196" width="8.88671875" style="303"/>
    <col min="8197" max="8197" width="15.6640625" style="303" customWidth="1"/>
    <col min="8198" max="8198" width="3.77734375" style="303" customWidth="1"/>
    <col min="8199" max="8203" width="11.44140625" style="303" customWidth="1"/>
    <col min="8204" max="8204" width="7.5546875" style="303" customWidth="1"/>
    <col min="8205" max="8448" width="8.88671875" style="303"/>
    <col min="8449" max="8449" width="2.88671875" style="303" customWidth="1"/>
    <col min="8450" max="8452" width="8.88671875" style="303"/>
    <col min="8453" max="8453" width="15.6640625" style="303" customWidth="1"/>
    <col min="8454" max="8454" width="3.77734375" style="303" customWidth="1"/>
    <col min="8455" max="8459" width="11.44140625" style="303" customWidth="1"/>
    <col min="8460" max="8460" width="7.5546875" style="303" customWidth="1"/>
    <col min="8461" max="8704" width="8.88671875" style="303"/>
    <col min="8705" max="8705" width="2.88671875" style="303" customWidth="1"/>
    <col min="8706" max="8708" width="8.88671875" style="303"/>
    <col min="8709" max="8709" width="15.6640625" style="303" customWidth="1"/>
    <col min="8710" max="8710" width="3.77734375" style="303" customWidth="1"/>
    <col min="8711" max="8715" width="11.44140625" style="303" customWidth="1"/>
    <col min="8716" max="8716" width="7.5546875" style="303" customWidth="1"/>
    <col min="8717" max="8960" width="8.88671875" style="303"/>
    <col min="8961" max="8961" width="2.88671875" style="303" customWidth="1"/>
    <col min="8962" max="8964" width="8.88671875" style="303"/>
    <col min="8965" max="8965" width="15.6640625" style="303" customWidth="1"/>
    <col min="8966" max="8966" width="3.77734375" style="303" customWidth="1"/>
    <col min="8967" max="8971" width="11.44140625" style="303" customWidth="1"/>
    <col min="8972" max="8972" width="7.5546875" style="303" customWidth="1"/>
    <col min="8973" max="9216" width="8.88671875" style="303"/>
    <col min="9217" max="9217" width="2.88671875" style="303" customWidth="1"/>
    <col min="9218" max="9220" width="8.88671875" style="303"/>
    <col min="9221" max="9221" width="15.6640625" style="303" customWidth="1"/>
    <col min="9222" max="9222" width="3.77734375" style="303" customWidth="1"/>
    <col min="9223" max="9227" width="11.44140625" style="303" customWidth="1"/>
    <col min="9228" max="9228" width="7.5546875" style="303" customWidth="1"/>
    <col min="9229" max="9472" width="8.88671875" style="303"/>
    <col min="9473" max="9473" width="2.88671875" style="303" customWidth="1"/>
    <col min="9474" max="9476" width="8.88671875" style="303"/>
    <col min="9477" max="9477" width="15.6640625" style="303" customWidth="1"/>
    <col min="9478" max="9478" width="3.77734375" style="303" customWidth="1"/>
    <col min="9479" max="9483" width="11.44140625" style="303" customWidth="1"/>
    <col min="9484" max="9484" width="7.5546875" style="303" customWidth="1"/>
    <col min="9485" max="9728" width="8.88671875" style="303"/>
    <col min="9729" max="9729" width="2.88671875" style="303" customWidth="1"/>
    <col min="9730" max="9732" width="8.88671875" style="303"/>
    <col min="9733" max="9733" width="15.6640625" style="303" customWidth="1"/>
    <col min="9734" max="9734" width="3.77734375" style="303" customWidth="1"/>
    <col min="9735" max="9739" width="11.44140625" style="303" customWidth="1"/>
    <col min="9740" max="9740" width="7.5546875" style="303" customWidth="1"/>
    <col min="9741" max="9984" width="8.88671875" style="303"/>
    <col min="9985" max="9985" width="2.88671875" style="303" customWidth="1"/>
    <col min="9986" max="9988" width="8.88671875" style="303"/>
    <col min="9989" max="9989" width="15.6640625" style="303" customWidth="1"/>
    <col min="9990" max="9990" width="3.77734375" style="303" customWidth="1"/>
    <col min="9991" max="9995" width="11.44140625" style="303" customWidth="1"/>
    <col min="9996" max="9996" width="7.5546875" style="303" customWidth="1"/>
    <col min="9997" max="10240" width="8.88671875" style="303"/>
    <col min="10241" max="10241" width="2.88671875" style="303" customWidth="1"/>
    <col min="10242" max="10244" width="8.88671875" style="303"/>
    <col min="10245" max="10245" width="15.6640625" style="303" customWidth="1"/>
    <col min="10246" max="10246" width="3.77734375" style="303" customWidth="1"/>
    <col min="10247" max="10251" width="11.44140625" style="303" customWidth="1"/>
    <col min="10252" max="10252" width="7.5546875" style="303" customWidth="1"/>
    <col min="10253" max="10496" width="8.88671875" style="303"/>
    <col min="10497" max="10497" width="2.88671875" style="303" customWidth="1"/>
    <col min="10498" max="10500" width="8.88671875" style="303"/>
    <col min="10501" max="10501" width="15.6640625" style="303" customWidth="1"/>
    <col min="10502" max="10502" width="3.77734375" style="303" customWidth="1"/>
    <col min="10503" max="10507" width="11.44140625" style="303" customWidth="1"/>
    <col min="10508" max="10508" width="7.5546875" style="303" customWidth="1"/>
    <col min="10509" max="10752" width="8.88671875" style="303"/>
    <col min="10753" max="10753" width="2.88671875" style="303" customWidth="1"/>
    <col min="10754" max="10756" width="8.88671875" style="303"/>
    <col min="10757" max="10757" width="15.6640625" style="303" customWidth="1"/>
    <col min="10758" max="10758" width="3.77734375" style="303" customWidth="1"/>
    <col min="10759" max="10763" width="11.44140625" style="303" customWidth="1"/>
    <col min="10764" max="10764" width="7.5546875" style="303" customWidth="1"/>
    <col min="10765" max="11008" width="8.88671875" style="303"/>
    <col min="11009" max="11009" width="2.88671875" style="303" customWidth="1"/>
    <col min="11010" max="11012" width="8.88671875" style="303"/>
    <col min="11013" max="11013" width="15.6640625" style="303" customWidth="1"/>
    <col min="11014" max="11014" width="3.77734375" style="303" customWidth="1"/>
    <col min="11015" max="11019" width="11.44140625" style="303" customWidth="1"/>
    <col min="11020" max="11020" width="7.5546875" style="303" customWidth="1"/>
    <col min="11021" max="11264" width="8.88671875" style="303"/>
    <col min="11265" max="11265" width="2.88671875" style="303" customWidth="1"/>
    <col min="11266" max="11268" width="8.88671875" style="303"/>
    <col min="11269" max="11269" width="15.6640625" style="303" customWidth="1"/>
    <col min="11270" max="11270" width="3.77734375" style="303" customWidth="1"/>
    <col min="11271" max="11275" width="11.44140625" style="303" customWidth="1"/>
    <col min="11276" max="11276" width="7.5546875" style="303" customWidth="1"/>
    <col min="11277" max="11520" width="8.88671875" style="303"/>
    <col min="11521" max="11521" width="2.88671875" style="303" customWidth="1"/>
    <col min="11522" max="11524" width="8.88671875" style="303"/>
    <col min="11525" max="11525" width="15.6640625" style="303" customWidth="1"/>
    <col min="11526" max="11526" width="3.77734375" style="303" customWidth="1"/>
    <col min="11527" max="11531" width="11.44140625" style="303" customWidth="1"/>
    <col min="11532" max="11532" width="7.5546875" style="303" customWidth="1"/>
    <col min="11533" max="11776" width="8.88671875" style="303"/>
    <col min="11777" max="11777" width="2.88671875" style="303" customWidth="1"/>
    <col min="11778" max="11780" width="8.88671875" style="303"/>
    <col min="11781" max="11781" width="15.6640625" style="303" customWidth="1"/>
    <col min="11782" max="11782" width="3.77734375" style="303" customWidth="1"/>
    <col min="11783" max="11787" width="11.44140625" style="303" customWidth="1"/>
    <col min="11788" max="11788" width="7.5546875" style="303" customWidth="1"/>
    <col min="11789" max="12032" width="8.88671875" style="303"/>
    <col min="12033" max="12033" width="2.88671875" style="303" customWidth="1"/>
    <col min="12034" max="12036" width="8.88671875" style="303"/>
    <col min="12037" max="12037" width="15.6640625" style="303" customWidth="1"/>
    <col min="12038" max="12038" width="3.77734375" style="303" customWidth="1"/>
    <col min="12039" max="12043" width="11.44140625" style="303" customWidth="1"/>
    <col min="12044" max="12044" width="7.5546875" style="303" customWidth="1"/>
    <col min="12045" max="12288" width="8.88671875" style="303"/>
    <col min="12289" max="12289" width="2.88671875" style="303" customWidth="1"/>
    <col min="12290" max="12292" width="8.88671875" style="303"/>
    <col min="12293" max="12293" width="15.6640625" style="303" customWidth="1"/>
    <col min="12294" max="12294" width="3.77734375" style="303" customWidth="1"/>
    <col min="12295" max="12299" width="11.44140625" style="303" customWidth="1"/>
    <col min="12300" max="12300" width="7.5546875" style="303" customWidth="1"/>
    <col min="12301" max="12544" width="8.88671875" style="303"/>
    <col min="12545" max="12545" width="2.88671875" style="303" customWidth="1"/>
    <col min="12546" max="12548" width="8.88671875" style="303"/>
    <col min="12549" max="12549" width="15.6640625" style="303" customWidth="1"/>
    <col min="12550" max="12550" width="3.77734375" style="303" customWidth="1"/>
    <col min="12551" max="12555" width="11.44140625" style="303" customWidth="1"/>
    <col min="12556" max="12556" width="7.5546875" style="303" customWidth="1"/>
    <col min="12557" max="12800" width="8.88671875" style="303"/>
    <col min="12801" max="12801" width="2.88671875" style="303" customWidth="1"/>
    <col min="12802" max="12804" width="8.88671875" style="303"/>
    <col min="12805" max="12805" width="15.6640625" style="303" customWidth="1"/>
    <col min="12806" max="12806" width="3.77734375" style="303" customWidth="1"/>
    <col min="12807" max="12811" width="11.44140625" style="303" customWidth="1"/>
    <col min="12812" max="12812" width="7.5546875" style="303" customWidth="1"/>
    <col min="12813" max="13056" width="8.88671875" style="303"/>
    <col min="13057" max="13057" width="2.88671875" style="303" customWidth="1"/>
    <col min="13058" max="13060" width="8.88671875" style="303"/>
    <col min="13061" max="13061" width="15.6640625" style="303" customWidth="1"/>
    <col min="13062" max="13062" width="3.77734375" style="303" customWidth="1"/>
    <col min="13063" max="13067" width="11.44140625" style="303" customWidth="1"/>
    <col min="13068" max="13068" width="7.5546875" style="303" customWidth="1"/>
    <col min="13069" max="13312" width="8.88671875" style="303"/>
    <col min="13313" max="13313" width="2.88671875" style="303" customWidth="1"/>
    <col min="13314" max="13316" width="8.88671875" style="303"/>
    <col min="13317" max="13317" width="15.6640625" style="303" customWidth="1"/>
    <col min="13318" max="13318" width="3.77734375" style="303" customWidth="1"/>
    <col min="13319" max="13323" width="11.44140625" style="303" customWidth="1"/>
    <col min="13324" max="13324" width="7.5546875" style="303" customWidth="1"/>
    <col min="13325" max="13568" width="8.88671875" style="303"/>
    <col min="13569" max="13569" width="2.88671875" style="303" customWidth="1"/>
    <col min="13570" max="13572" width="8.88671875" style="303"/>
    <col min="13573" max="13573" width="15.6640625" style="303" customWidth="1"/>
    <col min="13574" max="13574" width="3.77734375" style="303" customWidth="1"/>
    <col min="13575" max="13579" width="11.44140625" style="303" customWidth="1"/>
    <col min="13580" max="13580" width="7.5546875" style="303" customWidth="1"/>
    <col min="13581" max="13824" width="8.88671875" style="303"/>
    <col min="13825" max="13825" width="2.88671875" style="303" customWidth="1"/>
    <col min="13826" max="13828" width="8.88671875" style="303"/>
    <col min="13829" max="13829" width="15.6640625" style="303" customWidth="1"/>
    <col min="13830" max="13830" width="3.77734375" style="303" customWidth="1"/>
    <col min="13831" max="13835" width="11.44140625" style="303" customWidth="1"/>
    <col min="13836" max="13836" width="7.5546875" style="303" customWidth="1"/>
    <col min="13837" max="14080" width="8.88671875" style="303"/>
    <col min="14081" max="14081" width="2.88671875" style="303" customWidth="1"/>
    <col min="14082" max="14084" width="8.88671875" style="303"/>
    <col min="14085" max="14085" width="15.6640625" style="303" customWidth="1"/>
    <col min="14086" max="14086" width="3.77734375" style="303" customWidth="1"/>
    <col min="14087" max="14091" width="11.44140625" style="303" customWidth="1"/>
    <col min="14092" max="14092" width="7.5546875" style="303" customWidth="1"/>
    <col min="14093" max="14336" width="8.88671875" style="303"/>
    <col min="14337" max="14337" width="2.88671875" style="303" customWidth="1"/>
    <col min="14338" max="14340" width="8.88671875" style="303"/>
    <col min="14341" max="14341" width="15.6640625" style="303" customWidth="1"/>
    <col min="14342" max="14342" width="3.77734375" style="303" customWidth="1"/>
    <col min="14343" max="14347" width="11.44140625" style="303" customWidth="1"/>
    <col min="14348" max="14348" width="7.5546875" style="303" customWidth="1"/>
    <col min="14349" max="14592" width="8.88671875" style="303"/>
    <col min="14593" max="14593" width="2.88671875" style="303" customWidth="1"/>
    <col min="14594" max="14596" width="8.88671875" style="303"/>
    <col min="14597" max="14597" width="15.6640625" style="303" customWidth="1"/>
    <col min="14598" max="14598" width="3.77734375" style="303" customWidth="1"/>
    <col min="14599" max="14603" width="11.44140625" style="303" customWidth="1"/>
    <col min="14604" max="14604" width="7.5546875" style="303" customWidth="1"/>
    <col min="14605" max="14848" width="8.88671875" style="303"/>
    <col min="14849" max="14849" width="2.88671875" style="303" customWidth="1"/>
    <col min="14850" max="14852" width="8.88671875" style="303"/>
    <col min="14853" max="14853" width="15.6640625" style="303" customWidth="1"/>
    <col min="14854" max="14854" width="3.77734375" style="303" customWidth="1"/>
    <col min="14855" max="14859" width="11.44140625" style="303" customWidth="1"/>
    <col min="14860" max="14860" width="7.5546875" style="303" customWidth="1"/>
    <col min="14861" max="15104" width="8.88671875" style="303"/>
    <col min="15105" max="15105" width="2.88671875" style="303" customWidth="1"/>
    <col min="15106" max="15108" width="8.88671875" style="303"/>
    <col min="15109" max="15109" width="15.6640625" style="303" customWidth="1"/>
    <col min="15110" max="15110" width="3.77734375" style="303" customWidth="1"/>
    <col min="15111" max="15115" width="11.44140625" style="303" customWidth="1"/>
    <col min="15116" max="15116" width="7.5546875" style="303" customWidth="1"/>
    <col min="15117" max="15360" width="8.88671875" style="303"/>
    <col min="15361" max="15361" width="2.88671875" style="303" customWidth="1"/>
    <col min="15362" max="15364" width="8.88671875" style="303"/>
    <col min="15365" max="15365" width="15.6640625" style="303" customWidth="1"/>
    <col min="15366" max="15366" width="3.77734375" style="303" customWidth="1"/>
    <col min="15367" max="15371" width="11.44140625" style="303" customWidth="1"/>
    <col min="15372" max="15372" width="7.5546875" style="303" customWidth="1"/>
    <col min="15373" max="15616" width="8.88671875" style="303"/>
    <col min="15617" max="15617" width="2.88671875" style="303" customWidth="1"/>
    <col min="15618" max="15620" width="8.88671875" style="303"/>
    <col min="15621" max="15621" width="15.6640625" style="303" customWidth="1"/>
    <col min="15622" max="15622" width="3.77734375" style="303" customWidth="1"/>
    <col min="15623" max="15627" width="11.44140625" style="303" customWidth="1"/>
    <col min="15628" max="15628" width="7.5546875" style="303" customWidth="1"/>
    <col min="15629" max="15872" width="8.88671875" style="303"/>
    <col min="15873" max="15873" width="2.88671875" style="303" customWidth="1"/>
    <col min="15874" max="15876" width="8.88671875" style="303"/>
    <col min="15877" max="15877" width="15.6640625" style="303" customWidth="1"/>
    <col min="15878" max="15878" width="3.77734375" style="303" customWidth="1"/>
    <col min="15879" max="15883" width="11.44140625" style="303" customWidth="1"/>
    <col min="15884" max="15884" width="7.5546875" style="303" customWidth="1"/>
    <col min="15885" max="16128" width="8.88671875" style="303"/>
    <col min="16129" max="16129" width="2.88671875" style="303" customWidth="1"/>
    <col min="16130" max="16132" width="8.88671875" style="303"/>
    <col min="16133" max="16133" width="15.6640625" style="303" customWidth="1"/>
    <col min="16134" max="16134" width="3.77734375" style="303" customWidth="1"/>
    <col min="16135" max="16139" width="11.44140625" style="303" customWidth="1"/>
    <col min="16140" max="16140" width="7.5546875" style="303" customWidth="1"/>
    <col min="16141" max="16384" width="8.88671875" style="303"/>
  </cols>
  <sheetData>
    <row r="1" spans="1:12" ht="16.5" thickBot="1" x14ac:dyDescent="0.3">
      <c r="A1" s="305"/>
      <c r="B1" s="305"/>
      <c r="C1" s="305"/>
      <c r="D1" s="305"/>
      <c r="E1" s="305"/>
      <c r="F1" s="305"/>
      <c r="G1" s="305"/>
      <c r="H1" s="305"/>
      <c r="I1" s="305"/>
      <c r="J1" s="546"/>
      <c r="K1" s="546"/>
    </row>
    <row r="2" spans="1:12" ht="21.75" thickBot="1" x14ac:dyDescent="0.3">
      <c r="A2" s="305"/>
      <c r="B2" s="551" t="str">
        <f>Notes!B2</f>
        <v>Shenfield High - Scenario 3 &amp; New Falling Roll Funding Profile</v>
      </c>
      <c r="C2" s="552"/>
      <c r="D2" s="552"/>
      <c r="E2" s="552"/>
      <c r="F2" s="552"/>
      <c r="G2" s="552"/>
      <c r="H2" s="552"/>
      <c r="I2" s="552"/>
      <c r="J2" s="552"/>
      <c r="K2" s="552"/>
      <c r="L2" s="553"/>
    </row>
    <row r="3" spans="1:12" ht="21.75" thickBot="1" x14ac:dyDescent="0.3">
      <c r="A3" s="305"/>
      <c r="B3" s="551" t="s">
        <v>200</v>
      </c>
      <c r="C3" s="552"/>
      <c r="D3" s="552"/>
      <c r="E3" s="552"/>
      <c r="F3" s="552"/>
      <c r="G3" s="552"/>
      <c r="H3" s="552"/>
      <c r="I3" s="552"/>
      <c r="J3" s="552"/>
      <c r="K3" s="552"/>
      <c r="L3" s="553"/>
    </row>
    <row r="4" spans="1:12" ht="16.5" thickBot="1" x14ac:dyDescent="0.3">
      <c r="A4" s="305"/>
      <c r="B4" s="305"/>
      <c r="C4" s="305"/>
      <c r="D4" s="305"/>
      <c r="E4" s="305"/>
      <c r="F4" s="305"/>
      <c r="G4" s="305"/>
      <c r="H4" s="305"/>
      <c r="I4" s="305"/>
      <c r="J4" s="312"/>
      <c r="K4" s="312"/>
    </row>
    <row r="5" spans="1:12" ht="31.5" x14ac:dyDescent="0.25">
      <c r="B5" s="547" t="s">
        <v>172</v>
      </c>
      <c r="C5" s="548"/>
      <c r="D5" s="548"/>
      <c r="E5" s="548"/>
      <c r="F5" s="548"/>
      <c r="G5" s="12" t="s">
        <v>256</v>
      </c>
      <c r="H5" s="488" t="s">
        <v>257</v>
      </c>
      <c r="I5" s="13" t="s">
        <v>133</v>
      </c>
      <c r="J5" s="14" t="s">
        <v>212</v>
      </c>
      <c r="K5" s="14" t="s">
        <v>238</v>
      </c>
      <c r="L5" s="14" t="s">
        <v>258</v>
      </c>
    </row>
    <row r="7" spans="1:12" ht="15" customHeight="1" x14ac:dyDescent="0.25">
      <c r="B7" s="304" t="s">
        <v>173</v>
      </c>
      <c r="C7" s="305"/>
      <c r="D7" s="305"/>
      <c r="E7" s="305"/>
      <c r="G7" s="306"/>
      <c r="H7" s="319">
        <f>G38</f>
        <v>0</v>
      </c>
      <c r="I7" s="319">
        <f>H38</f>
        <v>0</v>
      </c>
      <c r="J7" s="319">
        <f>I38</f>
        <v>0</v>
      </c>
      <c r="K7" s="319">
        <f>J38</f>
        <v>0</v>
      </c>
      <c r="L7" s="307"/>
    </row>
    <row r="8" spans="1:12" x14ac:dyDescent="0.25">
      <c r="B8" s="549" t="s">
        <v>174</v>
      </c>
      <c r="C8" s="550"/>
      <c r="D8" s="550"/>
      <c r="G8" s="305"/>
      <c r="H8" s="305"/>
      <c r="I8" s="305"/>
      <c r="J8" s="305"/>
      <c r="K8" s="305"/>
    </row>
    <row r="9" spans="1:12" ht="15" customHeight="1" x14ac:dyDescent="0.25">
      <c r="B9" s="305" t="s">
        <v>175</v>
      </c>
      <c r="C9" s="305"/>
      <c r="D9" s="305"/>
      <c r="E9" s="305"/>
      <c r="G9" s="306">
        <v>23277</v>
      </c>
      <c r="H9" s="311"/>
      <c r="I9" s="311"/>
      <c r="J9" s="311"/>
      <c r="K9" s="311"/>
      <c r="L9" s="307"/>
    </row>
    <row r="10" spans="1:12" ht="15" customHeight="1" x14ac:dyDescent="0.25">
      <c r="B10" s="305" t="s">
        <v>204</v>
      </c>
      <c r="C10" s="305"/>
      <c r="D10" s="305"/>
      <c r="E10" s="305"/>
      <c r="G10" s="306"/>
      <c r="H10" s="311"/>
      <c r="I10" s="311"/>
      <c r="J10" s="311"/>
      <c r="K10" s="311"/>
      <c r="L10" s="307"/>
    </row>
    <row r="11" spans="1:12" ht="15" customHeight="1" x14ac:dyDescent="0.25">
      <c r="B11" s="305" t="s">
        <v>176</v>
      </c>
      <c r="C11" s="305"/>
      <c r="D11" s="305"/>
      <c r="E11" s="305"/>
      <c r="G11" s="319">
        <f>Expenditure!D33</f>
        <v>0</v>
      </c>
      <c r="H11" s="319">
        <f>Expenditure!E33</f>
        <v>0</v>
      </c>
      <c r="I11" s="319">
        <f>Expenditure!F33</f>
        <v>0</v>
      </c>
      <c r="J11" s="319">
        <f>Expenditure!G33</f>
        <v>0</v>
      </c>
      <c r="K11" s="319">
        <f>Expenditure!H33</f>
        <v>0</v>
      </c>
      <c r="L11" s="307"/>
    </row>
    <row r="12" spans="1:12" ht="15" customHeight="1" x14ac:dyDescent="0.25">
      <c r="B12" s="543" t="s">
        <v>191</v>
      </c>
      <c r="C12" s="543"/>
      <c r="D12" s="543"/>
      <c r="E12" s="543"/>
      <c r="F12" s="308"/>
      <c r="G12" s="306"/>
      <c r="H12" s="311"/>
      <c r="I12" s="311"/>
      <c r="J12" s="311"/>
      <c r="K12" s="311"/>
      <c r="L12" s="307"/>
    </row>
    <row r="13" spans="1:12" ht="15" customHeight="1" x14ac:dyDescent="0.25">
      <c r="B13" s="543" t="s">
        <v>192</v>
      </c>
      <c r="C13" s="543"/>
      <c r="D13" s="543"/>
      <c r="E13" s="543"/>
      <c r="F13" s="308"/>
      <c r="G13" s="306"/>
      <c r="H13" s="311"/>
      <c r="I13" s="311"/>
      <c r="J13" s="311"/>
      <c r="K13" s="311"/>
      <c r="L13" s="307"/>
    </row>
    <row r="14" spans="1:12" ht="15" customHeight="1" x14ac:dyDescent="0.25">
      <c r="B14" s="543" t="s">
        <v>193</v>
      </c>
      <c r="C14" s="543"/>
      <c r="D14" s="543"/>
      <c r="E14" s="543"/>
      <c r="F14" s="308"/>
      <c r="G14" s="306"/>
      <c r="H14" s="311"/>
      <c r="I14" s="311"/>
      <c r="J14" s="311"/>
      <c r="K14" s="311"/>
      <c r="L14" s="307"/>
    </row>
    <row r="15" spans="1:12" ht="16.5" thickBot="1" x14ac:dyDescent="0.3">
      <c r="G15" s="305"/>
      <c r="H15" s="305"/>
      <c r="I15" s="305"/>
      <c r="J15" s="305"/>
      <c r="K15" s="305"/>
    </row>
    <row r="16" spans="1:12" ht="16.5" thickBot="1" x14ac:dyDescent="0.3">
      <c r="B16" s="309" t="s">
        <v>177</v>
      </c>
      <c r="G16" s="313">
        <f>SUM(G7:G14)</f>
        <v>23277</v>
      </c>
      <c r="H16" s="313">
        <f>SUM(H7:H14)</f>
        <v>0</v>
      </c>
      <c r="I16" s="313">
        <f>SUM(I7:I14)</f>
        <v>0</v>
      </c>
      <c r="J16" s="313">
        <f>SUM(J7:J14)</f>
        <v>0</v>
      </c>
      <c r="K16" s="313">
        <f>SUM(K7:K14)</f>
        <v>0</v>
      </c>
    </row>
    <row r="17" spans="2:12" x14ac:dyDescent="0.25">
      <c r="G17" s="305"/>
      <c r="H17" s="305"/>
      <c r="I17" s="305"/>
      <c r="J17" s="305"/>
      <c r="K17" s="305"/>
    </row>
    <row r="18" spans="2:12" x14ac:dyDescent="0.25">
      <c r="B18" s="310" t="s">
        <v>178</v>
      </c>
      <c r="C18" s="305"/>
      <c r="D18" s="305"/>
      <c r="E18" s="305"/>
      <c r="G18" s="305"/>
      <c r="H18" s="305"/>
      <c r="I18" s="305"/>
      <c r="J18" s="305"/>
      <c r="K18" s="305"/>
    </row>
    <row r="19" spans="2:12" x14ac:dyDescent="0.25">
      <c r="B19" s="310"/>
      <c r="C19" s="305"/>
      <c r="D19" s="305"/>
      <c r="E19" s="305"/>
      <c r="G19" s="305"/>
      <c r="H19" s="305"/>
      <c r="I19" s="305"/>
      <c r="J19" s="305"/>
      <c r="K19" s="305"/>
    </row>
    <row r="20" spans="2:12" ht="15" customHeight="1" x14ac:dyDescent="0.25">
      <c r="B20" s="543" t="s">
        <v>309</v>
      </c>
      <c r="C20" s="543"/>
      <c r="D20" s="543"/>
      <c r="E20" s="543"/>
      <c r="F20" s="308"/>
      <c r="G20" s="306">
        <v>23277</v>
      </c>
      <c r="H20" s="311"/>
      <c r="I20" s="311"/>
      <c r="J20" s="311"/>
      <c r="K20" s="311"/>
      <c r="L20" s="307"/>
    </row>
    <row r="21" spans="2:12" ht="15" customHeight="1" x14ac:dyDescent="0.25">
      <c r="B21" s="543" t="s">
        <v>194</v>
      </c>
      <c r="C21" s="543"/>
      <c r="D21" s="543"/>
      <c r="E21" s="543"/>
      <c r="F21" s="308"/>
      <c r="G21" s="306"/>
      <c r="H21" s="311"/>
      <c r="I21" s="311"/>
      <c r="J21" s="311"/>
      <c r="K21" s="311"/>
      <c r="L21" s="307"/>
    </row>
    <row r="22" spans="2:12" ht="15" customHeight="1" x14ac:dyDescent="0.25">
      <c r="B22" s="543" t="s">
        <v>195</v>
      </c>
      <c r="C22" s="543"/>
      <c r="D22" s="543"/>
      <c r="E22" s="543"/>
      <c r="F22" s="308"/>
      <c r="G22" s="306"/>
      <c r="H22" s="311"/>
      <c r="I22" s="311"/>
      <c r="J22" s="311"/>
      <c r="K22" s="311"/>
      <c r="L22" s="307"/>
    </row>
    <row r="23" spans="2:12" ht="15" customHeight="1" x14ac:dyDescent="0.25">
      <c r="B23" s="543" t="s">
        <v>196</v>
      </c>
      <c r="C23" s="543"/>
      <c r="D23" s="543"/>
      <c r="E23" s="543"/>
      <c r="F23" s="308"/>
      <c r="G23" s="306"/>
      <c r="H23" s="311"/>
      <c r="I23" s="311"/>
      <c r="J23" s="311"/>
      <c r="K23" s="311"/>
      <c r="L23" s="307"/>
    </row>
    <row r="24" spans="2:12" ht="15" customHeight="1" x14ac:dyDescent="0.25">
      <c r="B24" s="543" t="s">
        <v>197</v>
      </c>
      <c r="C24" s="543"/>
      <c r="D24" s="543"/>
      <c r="E24" s="543"/>
      <c r="F24" s="308"/>
      <c r="G24" s="306"/>
      <c r="H24" s="311"/>
      <c r="I24" s="311"/>
      <c r="J24" s="311"/>
      <c r="K24" s="311"/>
      <c r="L24" s="307"/>
    </row>
    <row r="25" spans="2:12" ht="15" customHeight="1" x14ac:dyDescent="0.25">
      <c r="B25" s="543" t="s">
        <v>198</v>
      </c>
      <c r="C25" s="543"/>
      <c r="D25" s="543"/>
      <c r="E25" s="543"/>
      <c r="F25" s="308"/>
      <c r="G25" s="306"/>
      <c r="H25" s="311"/>
      <c r="I25" s="311"/>
      <c r="J25" s="311"/>
      <c r="K25" s="311"/>
      <c r="L25" s="307"/>
    </row>
    <row r="26" spans="2:12" ht="15" customHeight="1" x14ac:dyDescent="0.25">
      <c r="B26" s="543" t="s">
        <v>179</v>
      </c>
      <c r="C26" s="543"/>
      <c r="D26" s="543"/>
      <c r="E26" s="543"/>
      <c r="F26" s="308"/>
      <c r="G26" s="311"/>
      <c r="H26" s="311"/>
      <c r="I26" s="311"/>
      <c r="J26" s="311"/>
      <c r="K26" s="311"/>
      <c r="L26" s="307"/>
    </row>
    <row r="27" spans="2:12" ht="15" customHeight="1" x14ac:dyDescent="0.25">
      <c r="B27" s="543" t="s">
        <v>180</v>
      </c>
      <c r="C27" s="543"/>
      <c r="D27" s="543"/>
      <c r="E27" s="543"/>
      <c r="F27" s="308"/>
      <c r="G27" s="311"/>
      <c r="H27" s="311"/>
      <c r="I27" s="311"/>
      <c r="J27" s="311"/>
      <c r="K27" s="311"/>
      <c r="L27" s="307"/>
    </row>
    <row r="28" spans="2:12" ht="15" customHeight="1" x14ac:dyDescent="0.25">
      <c r="B28" s="543" t="s">
        <v>181</v>
      </c>
      <c r="C28" s="543"/>
      <c r="D28" s="543"/>
      <c r="E28" s="543"/>
      <c r="F28" s="308"/>
      <c r="G28" s="311"/>
      <c r="H28" s="311"/>
      <c r="I28" s="311"/>
      <c r="J28" s="311"/>
      <c r="K28" s="311"/>
      <c r="L28" s="307"/>
    </row>
    <row r="29" spans="2:12" ht="15" customHeight="1" x14ac:dyDescent="0.25">
      <c r="B29" s="543" t="s">
        <v>182</v>
      </c>
      <c r="C29" s="543"/>
      <c r="D29" s="543"/>
      <c r="E29" s="543"/>
      <c r="F29" s="308"/>
      <c r="G29" s="311"/>
      <c r="H29" s="311"/>
      <c r="I29" s="311"/>
      <c r="J29" s="311"/>
      <c r="K29" s="311"/>
      <c r="L29" s="307"/>
    </row>
    <row r="30" spans="2:12" ht="15" customHeight="1" x14ac:dyDescent="0.25">
      <c r="B30" s="543" t="s">
        <v>183</v>
      </c>
      <c r="C30" s="543"/>
      <c r="D30" s="543"/>
      <c r="E30" s="543"/>
      <c r="F30" s="308"/>
      <c r="G30" s="311"/>
      <c r="H30" s="311"/>
      <c r="I30" s="311"/>
      <c r="J30" s="311"/>
      <c r="K30" s="311"/>
      <c r="L30" s="307"/>
    </row>
    <row r="31" spans="2:12" ht="15" customHeight="1" x14ac:dyDescent="0.25">
      <c r="B31" s="543" t="s">
        <v>184</v>
      </c>
      <c r="C31" s="543"/>
      <c r="D31" s="543"/>
      <c r="E31" s="543"/>
      <c r="F31" s="308"/>
      <c r="G31" s="311"/>
      <c r="H31" s="311"/>
      <c r="I31" s="311"/>
      <c r="J31" s="311"/>
      <c r="K31" s="311"/>
      <c r="L31" s="307"/>
    </row>
    <row r="32" spans="2:12" ht="15" customHeight="1" x14ac:dyDescent="0.25">
      <c r="B32" s="543" t="s">
        <v>185</v>
      </c>
      <c r="C32" s="543"/>
      <c r="D32" s="543"/>
      <c r="E32" s="543"/>
      <c r="F32" s="308"/>
      <c r="G32" s="311"/>
      <c r="H32" s="311"/>
      <c r="I32" s="311"/>
      <c r="J32" s="311"/>
      <c r="K32" s="311"/>
      <c r="L32" s="307"/>
    </row>
    <row r="33" spans="2:12" ht="15" customHeight="1" x14ac:dyDescent="0.25">
      <c r="B33" s="543" t="s">
        <v>186</v>
      </c>
      <c r="C33" s="543"/>
      <c r="D33" s="543"/>
      <c r="E33" s="543"/>
      <c r="F33" s="308"/>
      <c r="G33" s="311"/>
      <c r="H33" s="311"/>
      <c r="I33" s="311"/>
      <c r="J33" s="311"/>
      <c r="K33" s="311"/>
      <c r="L33" s="307"/>
    </row>
    <row r="34" spans="2:12" ht="15" customHeight="1" x14ac:dyDescent="0.25">
      <c r="B34" s="543" t="s">
        <v>187</v>
      </c>
      <c r="C34" s="543"/>
      <c r="D34" s="543"/>
      <c r="E34" s="543"/>
      <c r="F34" s="308"/>
      <c r="G34" s="311"/>
      <c r="H34" s="311"/>
      <c r="I34" s="311"/>
      <c r="J34" s="311"/>
      <c r="K34" s="311"/>
      <c r="L34" s="307"/>
    </row>
    <row r="35" spans="2:12" ht="16.5" thickBot="1" x14ac:dyDescent="0.3">
      <c r="G35" s="305"/>
      <c r="H35" s="305"/>
      <c r="I35" s="305"/>
      <c r="J35" s="305"/>
      <c r="K35" s="305"/>
    </row>
    <row r="36" spans="2:12" ht="16.5" thickBot="1" x14ac:dyDescent="0.3">
      <c r="B36" s="309" t="s">
        <v>188</v>
      </c>
      <c r="G36" s="314">
        <f>SUM(G20:G34)</f>
        <v>23277</v>
      </c>
      <c r="H36" s="314">
        <f t="shared" ref="H36:K36" si="0">SUM(H20:H34)</f>
        <v>0</v>
      </c>
      <c r="I36" s="314">
        <f t="shared" si="0"/>
        <v>0</v>
      </c>
      <c r="J36" s="314">
        <f t="shared" si="0"/>
        <v>0</v>
      </c>
      <c r="K36" s="314">
        <f t="shared" si="0"/>
        <v>0</v>
      </c>
    </row>
    <row r="37" spans="2:12" ht="16.5" thickBot="1" x14ac:dyDescent="0.3">
      <c r="G37" s="305"/>
      <c r="H37" s="305"/>
      <c r="I37" s="305"/>
      <c r="J37" s="305"/>
      <c r="K37" s="305"/>
    </row>
    <row r="38" spans="2:12" ht="16.5" thickBot="1" x14ac:dyDescent="0.3">
      <c r="B38" s="310" t="s">
        <v>189</v>
      </c>
      <c r="G38" s="314">
        <f>G16-G36</f>
        <v>0</v>
      </c>
      <c r="H38" s="314">
        <f t="shared" ref="H38:K38" si="1">H16-H36</f>
        <v>0</v>
      </c>
      <c r="I38" s="314">
        <f t="shared" si="1"/>
        <v>0</v>
      </c>
      <c r="J38" s="314">
        <f t="shared" si="1"/>
        <v>0</v>
      </c>
      <c r="K38" s="314">
        <f t="shared" si="1"/>
        <v>0</v>
      </c>
    </row>
    <row r="39" spans="2:12" x14ac:dyDescent="0.25">
      <c r="B39" s="544" t="s">
        <v>171</v>
      </c>
      <c r="C39" s="545"/>
      <c r="D39" s="545"/>
      <c r="E39" s="545"/>
      <c r="F39" s="545"/>
      <c r="G39" s="545"/>
    </row>
  </sheetData>
  <sheetProtection password="CA36" sheet="1" objects="1" scenarios="1"/>
  <mergeCells count="24">
    <mergeCell ref="B13:E13"/>
    <mergeCell ref="J1:K1"/>
    <mergeCell ref="B5:F5"/>
    <mergeCell ref="B8:D8"/>
    <mergeCell ref="B12:E12"/>
    <mergeCell ref="B2:L2"/>
    <mergeCell ref="B3:L3"/>
    <mergeCell ref="B30:E30"/>
    <mergeCell ref="B14:E14"/>
    <mergeCell ref="B20:E20"/>
    <mergeCell ref="B21:E21"/>
    <mergeCell ref="B22:E22"/>
    <mergeCell ref="B23:E23"/>
    <mergeCell ref="B24:E24"/>
    <mergeCell ref="B25:E25"/>
    <mergeCell ref="B26:E26"/>
    <mergeCell ref="B27:E27"/>
    <mergeCell ref="B28:E28"/>
    <mergeCell ref="B29:E29"/>
    <mergeCell ref="B31:E31"/>
    <mergeCell ref="B32:E32"/>
    <mergeCell ref="B33:E33"/>
    <mergeCell ref="B34:E34"/>
    <mergeCell ref="B39:G39"/>
  </mergeCells>
  <pageMargins left="0.19685039370078741" right="0.19685039370078741" top="0.35433070866141736" bottom="0.35433070866141736" header="0.31496062992125984" footer="0.31496062992125984"/>
  <pageSetup paperSize="9" scale="8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opLeftCell="A4" zoomScaleNormal="100" workbookViewId="0">
      <selection activeCell="G26" sqref="G26"/>
    </sheetView>
  </sheetViews>
  <sheetFormatPr defaultRowHeight="15" x14ac:dyDescent="0.25"/>
  <cols>
    <col min="1" max="1" width="2.6640625" style="28" customWidth="1"/>
    <col min="2" max="2" width="17.33203125" style="28" customWidth="1"/>
    <col min="3" max="7" width="9.88671875" style="28" customWidth="1"/>
    <col min="8" max="8" width="6.88671875" style="28" customWidth="1"/>
    <col min="9" max="9" width="3.33203125" style="28" customWidth="1"/>
    <col min="10" max="10" width="2.77734375" style="28" customWidth="1"/>
    <col min="11" max="11" width="17.5546875" style="28" bestFit="1" customWidth="1"/>
    <col min="12" max="16384" width="8.88671875" style="28"/>
  </cols>
  <sheetData>
    <row r="1" spans="1:11" ht="15.75" thickBot="1" x14ac:dyDescent="0.3">
      <c r="A1" s="63"/>
      <c r="B1" s="63"/>
      <c r="C1" s="63"/>
      <c r="D1" s="63"/>
      <c r="E1" s="63"/>
      <c r="F1" s="63"/>
      <c r="G1" s="63"/>
      <c r="H1" s="63"/>
      <c r="I1" s="63"/>
    </row>
    <row r="2" spans="1:11" ht="21.75" thickBot="1" x14ac:dyDescent="0.3">
      <c r="A2" s="63"/>
      <c r="B2" s="515" t="str">
        <f>Notes!B2</f>
        <v>Shenfield High - Scenario 3 &amp; New Falling Roll Funding Profile</v>
      </c>
      <c r="C2" s="516"/>
      <c r="D2" s="516"/>
      <c r="E2" s="516"/>
      <c r="F2" s="516"/>
      <c r="G2" s="517"/>
      <c r="H2" s="63"/>
      <c r="I2" s="63"/>
    </row>
    <row r="3" spans="1:11" ht="19.5" thickBot="1" x14ac:dyDescent="0.35">
      <c r="A3" s="63"/>
      <c r="B3" s="556" t="s">
        <v>132</v>
      </c>
      <c r="C3" s="557"/>
      <c r="D3" s="557"/>
      <c r="E3" s="557"/>
      <c r="F3" s="557"/>
      <c r="G3" s="558"/>
      <c r="H3" s="63"/>
      <c r="I3" s="63"/>
    </row>
    <row r="4" spans="1:11" ht="15.75" x14ac:dyDescent="0.25">
      <c r="A4" s="63"/>
      <c r="B4" s="30" t="s">
        <v>35</v>
      </c>
      <c r="C4" s="63"/>
      <c r="D4" s="63"/>
      <c r="E4" s="30" t="s">
        <v>15</v>
      </c>
      <c r="F4" s="63"/>
      <c r="G4" s="63"/>
      <c r="H4" s="63"/>
      <c r="I4" s="63"/>
      <c r="K4" s="80"/>
    </row>
    <row r="5" spans="1:11" ht="9.75" customHeight="1" thickBot="1" x14ac:dyDescent="0.3">
      <c r="A5" s="63"/>
      <c r="B5" s="81"/>
      <c r="C5" s="63"/>
      <c r="D5" s="63"/>
      <c r="E5" s="63"/>
      <c r="F5" s="63"/>
      <c r="G5" s="63"/>
      <c r="H5" s="63"/>
      <c r="I5" s="63"/>
    </row>
    <row r="6" spans="1:11" ht="32.25" thickBot="1" x14ac:dyDescent="0.3">
      <c r="A6" s="63"/>
      <c r="B6" s="400" t="s">
        <v>85</v>
      </c>
      <c r="C6" s="20" t="s">
        <v>20</v>
      </c>
      <c r="D6" s="13" t="s">
        <v>133</v>
      </c>
      <c r="E6" s="14" t="s">
        <v>212</v>
      </c>
      <c r="F6" s="14" t="s">
        <v>238</v>
      </c>
      <c r="G6" s="194" t="s">
        <v>258</v>
      </c>
      <c r="H6" s="331" t="s">
        <v>37</v>
      </c>
      <c r="I6" s="63"/>
    </row>
    <row r="7" spans="1:11" ht="16.5" thickBot="1" x14ac:dyDescent="0.3">
      <c r="A7" s="63"/>
      <c r="B7" s="554" t="s">
        <v>135</v>
      </c>
      <c r="C7" s="555"/>
      <c r="D7" s="555"/>
      <c r="E7" s="555"/>
      <c r="F7" s="555"/>
      <c r="G7" s="193"/>
      <c r="H7" s="67"/>
      <c r="I7" s="63"/>
    </row>
    <row r="8" spans="1:11" ht="16.5" thickBot="1" x14ac:dyDescent="0.3">
      <c r="A8" s="63"/>
      <c r="B8" s="385" t="s">
        <v>86</v>
      </c>
      <c r="C8" s="290">
        <v>0</v>
      </c>
      <c r="D8" s="288">
        <v>0</v>
      </c>
      <c r="E8" s="287">
        <v>0</v>
      </c>
      <c r="F8" s="287">
        <v>0</v>
      </c>
      <c r="G8" s="289">
        <v>0</v>
      </c>
      <c r="H8" s="197"/>
      <c r="I8" s="63"/>
    </row>
    <row r="9" spans="1:11" ht="15.75" x14ac:dyDescent="0.25">
      <c r="A9" s="63"/>
      <c r="B9" s="386" t="s">
        <v>87</v>
      </c>
      <c r="C9" s="190">
        <v>0</v>
      </c>
      <c r="D9" s="190">
        <v>0</v>
      </c>
      <c r="E9" s="190">
        <v>0</v>
      </c>
      <c r="F9" s="190">
        <v>0</v>
      </c>
      <c r="G9" s="195">
        <v>0</v>
      </c>
      <c r="H9" s="320"/>
      <c r="I9" s="63"/>
    </row>
    <row r="10" spans="1:11" ht="15.75" x14ac:dyDescent="0.25">
      <c r="A10" s="63"/>
      <c r="B10" s="387" t="s">
        <v>88</v>
      </c>
      <c r="C10" s="190">
        <v>0</v>
      </c>
      <c r="D10" s="479">
        <f t="shared" ref="D10:G11" si="0">C9</f>
        <v>0</v>
      </c>
      <c r="E10" s="479">
        <f t="shared" si="0"/>
        <v>0</v>
      </c>
      <c r="F10" s="479">
        <f t="shared" si="0"/>
        <v>0</v>
      </c>
      <c r="G10" s="480">
        <f t="shared" si="0"/>
        <v>0</v>
      </c>
      <c r="H10" s="321"/>
      <c r="I10" s="63"/>
    </row>
    <row r="11" spans="1:11" ht="16.5" thickBot="1" x14ac:dyDescent="0.3">
      <c r="A11" s="63"/>
      <c r="B11" s="388" t="s">
        <v>89</v>
      </c>
      <c r="C11" s="192">
        <v>0</v>
      </c>
      <c r="D11" s="481">
        <f t="shared" si="0"/>
        <v>0</v>
      </c>
      <c r="E11" s="481">
        <f t="shared" si="0"/>
        <v>0</v>
      </c>
      <c r="F11" s="481">
        <f t="shared" si="0"/>
        <v>0</v>
      </c>
      <c r="G11" s="482">
        <f t="shared" si="0"/>
        <v>0</v>
      </c>
      <c r="H11" s="321"/>
      <c r="I11" s="63"/>
    </row>
    <row r="12" spans="1:11" ht="16.5" thickBot="1" x14ac:dyDescent="0.3">
      <c r="A12" s="63"/>
      <c r="B12" s="389" t="s">
        <v>90</v>
      </c>
      <c r="C12" s="138">
        <f t="shared" ref="C12:G12" si="1">SUM(C9:C11)</f>
        <v>0</v>
      </c>
      <c r="D12" s="138">
        <f t="shared" si="1"/>
        <v>0</v>
      </c>
      <c r="E12" s="138">
        <f t="shared" si="1"/>
        <v>0</v>
      </c>
      <c r="F12" s="138">
        <f t="shared" si="1"/>
        <v>0</v>
      </c>
      <c r="G12" s="196">
        <f t="shared" si="1"/>
        <v>0</v>
      </c>
      <c r="H12" s="321"/>
      <c r="I12" s="63"/>
    </row>
    <row r="13" spans="1:11" ht="15.75" x14ac:dyDescent="0.25">
      <c r="A13" s="63"/>
      <c r="B13" s="390" t="s">
        <v>91</v>
      </c>
      <c r="C13" s="190">
        <v>0</v>
      </c>
      <c r="D13" s="479">
        <f>C11</f>
        <v>0</v>
      </c>
      <c r="E13" s="479">
        <f>D11</f>
        <v>0</v>
      </c>
      <c r="F13" s="479">
        <f>E11</f>
        <v>0</v>
      </c>
      <c r="G13" s="480">
        <f>F11</f>
        <v>0</v>
      </c>
      <c r="H13" s="321" t="s">
        <v>15</v>
      </c>
      <c r="I13" s="63"/>
    </row>
    <row r="14" spans="1:11" ht="15.75" x14ac:dyDescent="0.25">
      <c r="A14" s="63"/>
      <c r="B14" s="391" t="s">
        <v>92</v>
      </c>
      <c r="C14" s="190">
        <v>0</v>
      </c>
      <c r="D14" s="479">
        <f t="shared" ref="D14:G16" si="2">C13</f>
        <v>0</v>
      </c>
      <c r="E14" s="479">
        <f t="shared" si="2"/>
        <v>0</v>
      </c>
      <c r="F14" s="479">
        <f t="shared" si="2"/>
        <v>0</v>
      </c>
      <c r="G14" s="480">
        <f t="shared" si="2"/>
        <v>0</v>
      </c>
      <c r="H14" s="321" t="s">
        <v>15</v>
      </c>
      <c r="I14" s="63"/>
    </row>
    <row r="15" spans="1:11" ht="15.75" x14ac:dyDescent="0.25">
      <c r="A15" s="63"/>
      <c r="B15" s="391" t="s">
        <v>93</v>
      </c>
      <c r="C15" s="190">
        <v>0</v>
      </c>
      <c r="D15" s="479">
        <f t="shared" si="2"/>
        <v>0</v>
      </c>
      <c r="E15" s="479">
        <f t="shared" si="2"/>
        <v>0</v>
      </c>
      <c r="F15" s="479">
        <f t="shared" si="2"/>
        <v>0</v>
      </c>
      <c r="G15" s="480">
        <f t="shared" si="2"/>
        <v>0</v>
      </c>
      <c r="H15" s="321" t="s">
        <v>15</v>
      </c>
      <c r="I15" s="63"/>
    </row>
    <row r="16" spans="1:11" ht="16.5" thickBot="1" x14ac:dyDescent="0.3">
      <c r="A16" s="63"/>
      <c r="B16" s="392" t="s">
        <v>94</v>
      </c>
      <c r="C16" s="190">
        <v>0</v>
      </c>
      <c r="D16" s="479">
        <f t="shared" si="2"/>
        <v>0</v>
      </c>
      <c r="E16" s="479">
        <f t="shared" si="2"/>
        <v>0</v>
      </c>
      <c r="F16" s="479">
        <f t="shared" si="2"/>
        <v>0</v>
      </c>
      <c r="G16" s="480">
        <f t="shared" si="2"/>
        <v>0</v>
      </c>
      <c r="H16" s="321"/>
      <c r="I16" s="63"/>
    </row>
    <row r="17" spans="1:9" ht="16.5" thickBot="1" x14ac:dyDescent="0.3">
      <c r="A17" s="63"/>
      <c r="B17" s="393" t="s">
        <v>95</v>
      </c>
      <c r="C17" s="138">
        <f t="shared" ref="C17:G17" si="3">SUM(C13:C16)</f>
        <v>0</v>
      </c>
      <c r="D17" s="138">
        <f t="shared" si="3"/>
        <v>0</v>
      </c>
      <c r="E17" s="138">
        <f t="shared" si="3"/>
        <v>0</v>
      </c>
      <c r="F17" s="138">
        <f t="shared" si="3"/>
        <v>0</v>
      </c>
      <c r="G17" s="196">
        <f t="shared" si="3"/>
        <v>0</v>
      </c>
      <c r="H17" s="321"/>
      <c r="I17" s="63"/>
    </row>
    <row r="18" spans="1:9" ht="15.75" x14ac:dyDescent="0.25">
      <c r="A18" s="63"/>
      <c r="B18" s="394" t="s">
        <v>96</v>
      </c>
      <c r="C18" s="190">
        <v>180</v>
      </c>
      <c r="D18" s="190">
        <v>180</v>
      </c>
      <c r="E18" s="190">
        <v>180</v>
      </c>
      <c r="F18" s="190">
        <v>180</v>
      </c>
      <c r="G18" s="195">
        <v>180</v>
      </c>
      <c r="H18" s="213">
        <v>13</v>
      </c>
      <c r="I18" s="63"/>
    </row>
    <row r="19" spans="1:9" ht="15.75" x14ac:dyDescent="0.25">
      <c r="A19" s="63"/>
      <c r="B19" s="395" t="s">
        <v>97</v>
      </c>
      <c r="C19" s="190">
        <v>119</v>
      </c>
      <c r="D19" s="479">
        <f t="shared" ref="D19:G20" si="4">C18</f>
        <v>180</v>
      </c>
      <c r="E19" s="479">
        <f t="shared" si="4"/>
        <v>180</v>
      </c>
      <c r="F19" s="479">
        <f t="shared" si="4"/>
        <v>180</v>
      </c>
      <c r="G19" s="480">
        <f t="shared" si="4"/>
        <v>180</v>
      </c>
      <c r="H19" s="213">
        <v>14</v>
      </c>
      <c r="I19" s="63"/>
    </row>
    <row r="20" spans="1:9" ht="16.5" thickBot="1" x14ac:dyDescent="0.3">
      <c r="A20" s="63"/>
      <c r="B20" s="396" t="s">
        <v>98</v>
      </c>
      <c r="C20" s="190">
        <v>138</v>
      </c>
      <c r="D20" s="479">
        <f t="shared" si="4"/>
        <v>119</v>
      </c>
      <c r="E20" s="479">
        <f t="shared" si="4"/>
        <v>180</v>
      </c>
      <c r="F20" s="479">
        <f t="shared" si="4"/>
        <v>180</v>
      </c>
      <c r="G20" s="479">
        <f t="shared" si="4"/>
        <v>180</v>
      </c>
      <c r="H20" s="213">
        <v>14</v>
      </c>
      <c r="I20" s="63"/>
    </row>
    <row r="21" spans="1:9" ht="16.5" thickBot="1" x14ac:dyDescent="0.3">
      <c r="A21" s="63"/>
      <c r="B21" s="397" t="s">
        <v>99</v>
      </c>
      <c r="C21" s="138">
        <f t="shared" ref="C21:G21" si="5">SUM(C18:C20)</f>
        <v>437</v>
      </c>
      <c r="D21" s="138">
        <f t="shared" si="5"/>
        <v>479</v>
      </c>
      <c r="E21" s="138">
        <f t="shared" si="5"/>
        <v>540</v>
      </c>
      <c r="F21" s="138">
        <f t="shared" si="5"/>
        <v>540</v>
      </c>
      <c r="G21" s="196">
        <f t="shared" si="5"/>
        <v>540</v>
      </c>
      <c r="H21" s="213">
        <v>14</v>
      </c>
      <c r="I21" s="63"/>
    </row>
    <row r="22" spans="1:9" ht="15.75" x14ac:dyDescent="0.25">
      <c r="A22" s="63"/>
      <c r="B22" s="394" t="s">
        <v>100</v>
      </c>
      <c r="C22" s="190">
        <v>114</v>
      </c>
      <c r="D22" s="479">
        <f>C20</f>
        <v>138</v>
      </c>
      <c r="E22" s="479">
        <f>D20</f>
        <v>119</v>
      </c>
      <c r="F22" s="479">
        <f>E20</f>
        <v>180</v>
      </c>
      <c r="G22" s="479">
        <f>F20</f>
        <v>180</v>
      </c>
      <c r="H22" s="213">
        <v>14</v>
      </c>
      <c r="I22" s="63"/>
    </row>
    <row r="23" spans="1:9" ht="16.5" thickBot="1" x14ac:dyDescent="0.3">
      <c r="A23" s="63"/>
      <c r="B23" s="396" t="s">
        <v>101</v>
      </c>
      <c r="C23" s="191">
        <v>144</v>
      </c>
      <c r="D23" s="483">
        <f>C22</f>
        <v>114</v>
      </c>
      <c r="E23" s="483">
        <f>D22</f>
        <v>138</v>
      </c>
      <c r="F23" s="483">
        <f t="shared" ref="F23:G23" si="6">E22</f>
        <v>119</v>
      </c>
      <c r="G23" s="483">
        <f t="shared" si="6"/>
        <v>180</v>
      </c>
      <c r="H23" s="213">
        <v>14</v>
      </c>
      <c r="I23" s="63"/>
    </row>
    <row r="24" spans="1:9" ht="16.5" thickBot="1" x14ac:dyDescent="0.3">
      <c r="A24" s="63"/>
      <c r="B24" s="397" t="s">
        <v>102</v>
      </c>
      <c r="C24" s="138">
        <f t="shared" ref="C24:F24" si="7">SUM(C22:C23)</f>
        <v>258</v>
      </c>
      <c r="D24" s="138">
        <f t="shared" si="7"/>
        <v>252</v>
      </c>
      <c r="E24" s="138">
        <f t="shared" si="7"/>
        <v>257</v>
      </c>
      <c r="F24" s="138">
        <f t="shared" si="7"/>
        <v>299</v>
      </c>
      <c r="G24" s="196">
        <f>SUM(G22:G23)</f>
        <v>360</v>
      </c>
      <c r="H24" s="213">
        <v>14</v>
      </c>
      <c r="I24" s="63"/>
    </row>
    <row r="25" spans="1:9" ht="15.75" x14ac:dyDescent="0.25">
      <c r="A25" s="63"/>
      <c r="B25" s="394" t="s">
        <v>103</v>
      </c>
      <c r="C25" s="190">
        <v>167</v>
      </c>
      <c r="D25" s="438">
        <v>148</v>
      </c>
      <c r="E25" s="438">
        <v>133</v>
      </c>
      <c r="F25" s="438">
        <v>145</v>
      </c>
      <c r="G25" s="438">
        <v>136</v>
      </c>
      <c r="H25" s="213">
        <v>14</v>
      </c>
      <c r="I25" s="63"/>
    </row>
    <row r="26" spans="1:9" ht="16.5" thickBot="1" x14ac:dyDescent="0.3">
      <c r="A26" s="63"/>
      <c r="B26" s="396" t="s">
        <v>104</v>
      </c>
      <c r="C26" s="190">
        <v>158</v>
      </c>
      <c r="D26" s="439">
        <v>142</v>
      </c>
      <c r="E26" s="439">
        <v>126</v>
      </c>
      <c r="F26" s="439">
        <v>113</v>
      </c>
      <c r="G26" s="439">
        <v>124</v>
      </c>
      <c r="H26" s="213">
        <v>14</v>
      </c>
      <c r="I26" s="63"/>
    </row>
    <row r="27" spans="1:9" ht="16.5" thickBot="1" x14ac:dyDescent="0.3">
      <c r="A27" s="63"/>
      <c r="B27" s="398" t="s">
        <v>105</v>
      </c>
      <c r="C27" s="138">
        <f t="shared" ref="C27:G27" si="8">SUM(C25:C26)</f>
        <v>325</v>
      </c>
      <c r="D27" s="138">
        <f t="shared" si="8"/>
        <v>290</v>
      </c>
      <c r="E27" s="138">
        <f t="shared" si="8"/>
        <v>259</v>
      </c>
      <c r="F27" s="138">
        <f t="shared" si="8"/>
        <v>258</v>
      </c>
      <c r="G27" s="196">
        <f t="shared" si="8"/>
        <v>260</v>
      </c>
      <c r="H27" s="213"/>
      <c r="I27" s="63"/>
    </row>
    <row r="28" spans="1:9" ht="16.5" thickBot="1" x14ac:dyDescent="0.3">
      <c r="A28" s="63"/>
      <c r="B28" s="399"/>
      <c r="C28" s="316"/>
      <c r="D28" s="317"/>
      <c r="E28" s="316"/>
      <c r="F28" s="316"/>
      <c r="G28" s="318"/>
      <c r="H28" s="213"/>
      <c r="I28" s="63"/>
    </row>
    <row r="29" spans="1:9" ht="16.5" thickBot="1" x14ac:dyDescent="0.3">
      <c r="A29" s="63"/>
      <c r="B29" s="397" t="s">
        <v>106</v>
      </c>
      <c r="C29" s="138">
        <f t="shared" ref="C29:G29" si="9">C8+C12+C17+C21+C24+C27</f>
        <v>1020</v>
      </c>
      <c r="D29" s="138">
        <f t="shared" si="9"/>
        <v>1021</v>
      </c>
      <c r="E29" s="138">
        <f t="shared" si="9"/>
        <v>1056</v>
      </c>
      <c r="F29" s="138">
        <f t="shared" si="9"/>
        <v>1097</v>
      </c>
      <c r="G29" s="196">
        <f t="shared" si="9"/>
        <v>1160</v>
      </c>
      <c r="H29" s="214"/>
      <c r="I29" s="63"/>
    </row>
    <row r="30" spans="1:9" ht="16.5" thickBot="1" x14ac:dyDescent="0.3">
      <c r="A30" s="63"/>
      <c r="B30" s="82"/>
      <c r="C30" s="82"/>
      <c r="D30" s="82"/>
      <c r="E30" s="82"/>
      <c r="F30" s="82"/>
      <c r="G30" s="82"/>
      <c r="H30" s="82"/>
      <c r="I30" s="63"/>
    </row>
    <row r="31" spans="1:9" ht="63.75" thickBot="1" x14ac:dyDescent="0.3">
      <c r="A31" s="63"/>
      <c r="B31" s="401" t="s">
        <v>107</v>
      </c>
      <c r="C31" s="402" t="s">
        <v>108</v>
      </c>
      <c r="D31" s="402" t="s">
        <v>134</v>
      </c>
      <c r="E31" s="402" t="s">
        <v>213</v>
      </c>
      <c r="F31" s="402" t="s">
        <v>239</v>
      </c>
      <c r="G31" s="402" t="s">
        <v>259</v>
      </c>
      <c r="H31" s="12" t="s">
        <v>37</v>
      </c>
      <c r="I31" s="63"/>
    </row>
    <row r="32" spans="1:9" ht="31.5" x14ac:dyDescent="0.25">
      <c r="A32" s="63"/>
      <c r="B32" s="455" t="s">
        <v>139</v>
      </c>
      <c r="C32" s="458">
        <v>165</v>
      </c>
      <c r="D32" s="490">
        <f>ROUND(0.16*D29,0)</f>
        <v>163</v>
      </c>
      <c r="E32" s="490">
        <f t="shared" ref="E32:G32" si="10">ROUND(0.16*E29,0)</f>
        <v>169</v>
      </c>
      <c r="F32" s="490">
        <f t="shared" si="10"/>
        <v>176</v>
      </c>
      <c r="G32" s="490">
        <f t="shared" si="10"/>
        <v>186</v>
      </c>
      <c r="H32" s="457"/>
      <c r="I32" s="63"/>
    </row>
    <row r="33" spans="1:9" ht="31.5" x14ac:dyDescent="0.25">
      <c r="A33" s="63"/>
      <c r="B33" s="454" t="s">
        <v>140</v>
      </c>
      <c r="C33" s="459">
        <v>1</v>
      </c>
      <c r="D33" s="188">
        <v>1</v>
      </c>
      <c r="E33" s="188">
        <v>1</v>
      </c>
      <c r="F33" s="188">
        <v>1</v>
      </c>
      <c r="G33" s="209">
        <v>1</v>
      </c>
      <c r="H33" s="453"/>
      <c r="I33" s="63"/>
    </row>
    <row r="34" spans="1:9" ht="31.5" x14ac:dyDescent="0.25">
      <c r="A34" s="63"/>
      <c r="B34" s="454" t="s">
        <v>166</v>
      </c>
      <c r="C34" s="459">
        <v>0</v>
      </c>
      <c r="D34" s="188">
        <v>0</v>
      </c>
      <c r="E34" s="188">
        <v>0</v>
      </c>
      <c r="F34" s="188">
        <v>0</v>
      </c>
      <c r="G34" s="209">
        <v>0</v>
      </c>
      <c r="H34" s="453"/>
      <c r="I34" s="63"/>
    </row>
    <row r="35" spans="1:9" ht="32.25" thickBot="1" x14ac:dyDescent="0.3">
      <c r="A35" s="63"/>
      <c r="B35" s="456" t="s">
        <v>240</v>
      </c>
      <c r="C35" s="460">
        <v>0</v>
      </c>
      <c r="D35" s="192">
        <v>0</v>
      </c>
      <c r="E35" s="192">
        <v>0</v>
      </c>
      <c r="F35" s="192">
        <v>0</v>
      </c>
      <c r="G35" s="461">
        <v>0</v>
      </c>
      <c r="H35" s="453"/>
      <c r="I35" s="63"/>
    </row>
    <row r="36" spans="1:9" ht="15.75" x14ac:dyDescent="0.25">
      <c r="A36" s="63"/>
      <c r="B36" s="462" t="s">
        <v>142</v>
      </c>
      <c r="C36" s="464">
        <v>935</v>
      </c>
      <c r="D36" s="210">
        <v>935</v>
      </c>
      <c r="E36" s="210">
        <v>935</v>
      </c>
      <c r="F36" s="210">
        <v>935</v>
      </c>
      <c r="G36" s="211">
        <v>935</v>
      </c>
      <c r="H36" s="453" t="s">
        <v>288</v>
      </c>
      <c r="I36" s="63"/>
    </row>
    <row r="37" spans="1:9" ht="15.75" x14ac:dyDescent="0.25">
      <c r="A37" s="63"/>
      <c r="B37" s="454" t="s">
        <v>143</v>
      </c>
      <c r="C37" s="465">
        <v>1900</v>
      </c>
      <c r="D37" s="189">
        <v>1900</v>
      </c>
      <c r="E37" s="189">
        <v>1900</v>
      </c>
      <c r="F37" s="189">
        <v>1900</v>
      </c>
      <c r="G37" s="212">
        <v>1900</v>
      </c>
      <c r="H37" s="453"/>
      <c r="I37" s="63"/>
    </row>
    <row r="38" spans="1:9" ht="31.5" x14ac:dyDescent="0.25">
      <c r="A38" s="63"/>
      <c r="B38" s="454" t="s">
        <v>141</v>
      </c>
      <c r="C38" s="465">
        <v>300</v>
      </c>
      <c r="D38" s="189">
        <v>300</v>
      </c>
      <c r="E38" s="189">
        <v>300</v>
      </c>
      <c r="F38" s="189">
        <v>300</v>
      </c>
      <c r="G38" s="212">
        <v>300</v>
      </c>
      <c r="H38" s="453"/>
      <c r="I38" s="63"/>
    </row>
    <row r="39" spans="1:9" ht="16.5" thickBot="1" x14ac:dyDescent="0.3">
      <c r="A39" s="63"/>
      <c r="B39" s="463" t="s">
        <v>241</v>
      </c>
      <c r="C39" s="466">
        <v>300</v>
      </c>
      <c r="D39" s="189">
        <v>300</v>
      </c>
      <c r="E39" s="189">
        <v>300</v>
      </c>
      <c r="F39" s="189">
        <v>300</v>
      </c>
      <c r="G39" s="212">
        <v>300</v>
      </c>
      <c r="H39" s="453"/>
      <c r="I39" s="63"/>
    </row>
    <row r="40" spans="1:9" ht="31.5" x14ac:dyDescent="0.25">
      <c r="A40" s="63"/>
      <c r="B40" s="455" t="s">
        <v>144</v>
      </c>
      <c r="C40" s="470">
        <f t="shared" ref="C40:G41" si="11">C32*C36</f>
        <v>154275</v>
      </c>
      <c r="D40" s="471">
        <f t="shared" si="11"/>
        <v>152405</v>
      </c>
      <c r="E40" s="471">
        <f t="shared" si="11"/>
        <v>158015</v>
      </c>
      <c r="F40" s="471">
        <f t="shared" si="11"/>
        <v>164560</v>
      </c>
      <c r="G40" s="472">
        <f t="shared" si="11"/>
        <v>173910</v>
      </c>
      <c r="H40" s="467"/>
      <c r="I40" s="63"/>
    </row>
    <row r="41" spans="1:9" ht="15.75" x14ac:dyDescent="0.25">
      <c r="A41" s="63"/>
      <c r="B41" s="454" t="s">
        <v>23</v>
      </c>
      <c r="C41" s="473">
        <f t="shared" si="11"/>
        <v>1900</v>
      </c>
      <c r="D41" s="219">
        <f t="shared" si="11"/>
        <v>1900</v>
      </c>
      <c r="E41" s="219">
        <f t="shared" si="11"/>
        <v>1900</v>
      </c>
      <c r="F41" s="219">
        <f t="shared" si="11"/>
        <v>1900</v>
      </c>
      <c r="G41" s="474">
        <f t="shared" si="11"/>
        <v>1900</v>
      </c>
      <c r="H41" s="467"/>
      <c r="I41" s="63"/>
    </row>
    <row r="42" spans="1:9" ht="47.25" x14ac:dyDescent="0.25">
      <c r="A42" s="63"/>
      <c r="B42" s="456" t="s">
        <v>145</v>
      </c>
      <c r="C42" s="473">
        <f t="shared" ref="C42:G42" si="12">C34*C38</f>
        <v>0</v>
      </c>
      <c r="D42" s="219">
        <f t="shared" si="12"/>
        <v>0</v>
      </c>
      <c r="E42" s="219">
        <f t="shared" si="12"/>
        <v>0</v>
      </c>
      <c r="F42" s="219">
        <f t="shared" si="12"/>
        <v>0</v>
      </c>
      <c r="G42" s="474">
        <f t="shared" si="12"/>
        <v>0</v>
      </c>
      <c r="H42" s="467"/>
      <c r="I42" s="63"/>
    </row>
    <row r="43" spans="1:9" ht="15.75" x14ac:dyDescent="0.25">
      <c r="A43" s="63"/>
      <c r="B43" s="454" t="s">
        <v>242</v>
      </c>
      <c r="C43" s="473">
        <f>C35*C39</f>
        <v>0</v>
      </c>
      <c r="D43" s="219">
        <f t="shared" ref="D43:G43" si="13">D35*D39</f>
        <v>0</v>
      </c>
      <c r="E43" s="219">
        <f t="shared" si="13"/>
        <v>0</v>
      </c>
      <c r="F43" s="219">
        <f t="shared" si="13"/>
        <v>0</v>
      </c>
      <c r="G43" s="474">
        <f t="shared" si="13"/>
        <v>0</v>
      </c>
      <c r="H43" s="468"/>
      <c r="I43" s="63"/>
    </row>
    <row r="44" spans="1:9" ht="32.25" thickBot="1" x14ac:dyDescent="0.3">
      <c r="A44" s="63"/>
      <c r="B44" s="478" t="s">
        <v>109</v>
      </c>
      <c r="C44" s="475">
        <f>SUM(C40:C42)</f>
        <v>156175</v>
      </c>
      <c r="D44" s="476">
        <f t="shared" ref="D44:G44" si="14">SUM(D40:D42)</f>
        <v>154305</v>
      </c>
      <c r="E44" s="476">
        <f t="shared" si="14"/>
        <v>159915</v>
      </c>
      <c r="F44" s="476">
        <f t="shared" si="14"/>
        <v>166460</v>
      </c>
      <c r="G44" s="477">
        <f t="shared" si="14"/>
        <v>175810</v>
      </c>
      <c r="H44" s="469"/>
      <c r="I44" s="63"/>
    </row>
    <row r="45" spans="1:9" x14ac:dyDescent="0.25">
      <c r="A45" s="63"/>
      <c r="B45" s="63"/>
      <c r="C45" s="63"/>
      <c r="D45" s="63"/>
      <c r="E45" s="63"/>
      <c r="F45" s="63"/>
      <c r="G45" s="63"/>
      <c r="H45" s="63"/>
      <c r="I45" s="63"/>
    </row>
  </sheetData>
  <mergeCells count="3">
    <mergeCell ref="B7:F7"/>
    <mergeCell ref="B2:G2"/>
    <mergeCell ref="B3:G3"/>
  </mergeCells>
  <pageMargins left="0.19685039370078741" right="0.19685039370078741" top="0.35433070866141736" bottom="0.35433070866141736" header="0.31496062992125984" footer="0.31496062992125984"/>
  <pageSetup paperSize="9" scale="86" orientation="portrait" r:id="rId1"/>
  <ignoredErrors>
    <ignoredError sqref="D10:G11 D13:G16 D19:D20 E19:G20 D22:G2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5"/>
  <sheetViews>
    <sheetView zoomScaleNormal="100" workbookViewId="0">
      <selection activeCell="V14" sqref="V14"/>
    </sheetView>
  </sheetViews>
  <sheetFormatPr defaultRowHeight="15" x14ac:dyDescent="0.25"/>
  <cols>
    <col min="1" max="1" width="2" style="28" customWidth="1"/>
    <col min="2" max="2" width="14.77734375" style="28" customWidth="1"/>
    <col min="3" max="3" width="4.109375" style="28" bestFit="1" customWidth="1"/>
    <col min="4" max="4" width="5.21875" style="28" customWidth="1"/>
    <col min="5" max="5" width="5.21875" style="28" hidden="1" customWidth="1"/>
    <col min="6" max="6" width="9" style="28" bestFit="1" customWidth="1"/>
    <col min="7" max="7" width="3.21875" style="28" customWidth="1"/>
    <col min="8" max="8" width="13.21875" style="28" customWidth="1"/>
    <col min="9" max="9" width="4.44140625" style="28" customWidth="1"/>
    <col min="10" max="10" width="5.77734375" style="28" customWidth="1"/>
    <col min="11" max="11" width="5.77734375" style="28" hidden="1" customWidth="1"/>
    <col min="12" max="12" width="7" style="28" customWidth="1"/>
    <col min="13" max="13" width="1.88671875" style="28" customWidth="1"/>
    <col min="14" max="14" width="1.44140625" style="28" customWidth="1"/>
    <col min="15" max="15" width="13.5546875" style="28" customWidth="1"/>
    <col min="16" max="16" width="4.21875" style="28" customWidth="1"/>
    <col min="17" max="17" width="5.21875" style="28" customWidth="1"/>
    <col min="18" max="18" width="5.21875" style="28" hidden="1" customWidth="1"/>
    <col min="19" max="19" width="7" style="28" customWidth="1"/>
    <col min="20" max="20" width="2.33203125" style="28" customWidth="1"/>
    <col min="21" max="21" width="13.77734375" style="28" customWidth="1"/>
    <col min="22" max="22" width="4.21875" style="28" customWidth="1"/>
    <col min="23" max="23" width="5.33203125" style="28" customWidth="1"/>
    <col min="24" max="24" width="5.33203125" style="28" hidden="1" customWidth="1"/>
    <col min="25" max="25" width="7" style="28" customWidth="1"/>
    <col min="26" max="26" width="2.33203125" style="28" customWidth="1"/>
    <col min="27" max="27" width="13.88671875" style="28" customWidth="1"/>
    <col min="28" max="28" width="4.21875" style="28" customWidth="1"/>
    <col min="29" max="29" width="5.5546875" style="28" customWidth="1"/>
    <col min="30" max="30" width="5.5546875" style="28" hidden="1" customWidth="1"/>
    <col min="31" max="31" width="7" style="28" customWidth="1"/>
    <col min="32" max="32" width="2.33203125" style="28" customWidth="1"/>
    <col min="33" max="33" width="15.44140625" style="28" customWidth="1"/>
    <col min="34" max="34" width="4.44140625" style="28" customWidth="1"/>
    <col min="35" max="35" width="5.5546875" style="28" customWidth="1"/>
    <col min="36" max="36" width="5.5546875" style="28" hidden="1" customWidth="1"/>
    <col min="37" max="16384" width="8.88671875" style="28"/>
  </cols>
  <sheetData>
    <row r="1" spans="1:38" ht="15.75" thickBot="1" x14ac:dyDescent="0.3">
      <c r="A1" s="63"/>
      <c r="B1" s="63"/>
      <c r="C1" s="63"/>
      <c r="D1" s="63"/>
      <c r="E1" s="63"/>
      <c r="F1" s="63"/>
      <c r="G1" s="63"/>
      <c r="H1" s="63"/>
      <c r="I1" s="63"/>
      <c r="J1" s="63"/>
      <c r="K1" s="63"/>
      <c r="L1" s="63"/>
      <c r="M1" s="63"/>
      <c r="N1" s="63"/>
      <c r="O1" s="63"/>
      <c r="P1" s="63"/>
      <c r="Q1" s="63"/>
      <c r="R1" s="63"/>
      <c r="S1" s="81"/>
      <c r="T1" s="66"/>
      <c r="U1" s="63"/>
      <c r="V1" s="63"/>
      <c r="W1" s="63"/>
      <c r="X1" s="63"/>
      <c r="Y1" s="81"/>
      <c r="Z1" s="66"/>
      <c r="AA1" s="63"/>
      <c r="AB1" s="63"/>
      <c r="AC1" s="63"/>
      <c r="AD1" s="63"/>
      <c r="AE1" s="81"/>
      <c r="AF1" s="66"/>
      <c r="AG1" s="63"/>
      <c r="AH1" s="63"/>
      <c r="AI1" s="63"/>
      <c r="AJ1" s="63"/>
      <c r="AK1" s="81"/>
      <c r="AL1" s="66"/>
    </row>
    <row r="2" spans="1:38" ht="21.75" thickBot="1" x14ac:dyDescent="0.3">
      <c r="A2" s="63"/>
      <c r="B2" s="515" t="str">
        <f>Notes!B2</f>
        <v>Shenfield High - Scenario 3 &amp; New Falling Roll Funding Profile</v>
      </c>
      <c r="C2" s="516"/>
      <c r="D2" s="516"/>
      <c r="E2" s="516"/>
      <c r="F2" s="516"/>
      <c r="G2" s="516"/>
      <c r="H2" s="516"/>
      <c r="I2" s="516"/>
      <c r="J2" s="516"/>
      <c r="K2" s="516"/>
      <c r="L2" s="517"/>
      <c r="M2" s="63"/>
      <c r="N2" s="63"/>
      <c r="O2" s="63"/>
      <c r="P2" s="63"/>
      <c r="Q2" s="63"/>
      <c r="R2" s="63"/>
      <c r="S2" s="81"/>
      <c r="T2" s="66"/>
      <c r="U2" s="63"/>
      <c r="V2" s="63"/>
      <c r="W2" s="63"/>
      <c r="X2" s="63"/>
      <c r="Y2" s="81"/>
      <c r="Z2" s="66"/>
      <c r="AA2" s="63"/>
      <c r="AB2" s="63"/>
      <c r="AC2" s="63"/>
      <c r="AD2" s="63"/>
      <c r="AE2" s="81"/>
      <c r="AF2" s="66"/>
      <c r="AG2" s="63"/>
      <c r="AH2" s="63"/>
      <c r="AI2" s="63"/>
      <c r="AJ2" s="63"/>
      <c r="AK2" s="81"/>
      <c r="AL2" s="66"/>
    </row>
    <row r="3" spans="1:38" ht="21.75" thickBot="1" x14ac:dyDescent="0.4">
      <c r="A3" s="63"/>
      <c r="B3" s="540" t="s">
        <v>199</v>
      </c>
      <c r="C3" s="541"/>
      <c r="D3" s="541"/>
      <c r="E3" s="541"/>
      <c r="F3" s="541"/>
      <c r="G3" s="541"/>
      <c r="H3" s="541"/>
      <c r="I3" s="541"/>
      <c r="J3" s="541"/>
      <c r="K3" s="541"/>
      <c r="L3" s="542"/>
      <c r="M3" s="63"/>
      <c r="N3" s="63"/>
      <c r="O3" s="63"/>
      <c r="P3" s="63"/>
      <c r="Q3" s="63"/>
      <c r="R3" s="63"/>
      <c r="S3" s="81"/>
      <c r="T3" s="66"/>
      <c r="U3" s="63"/>
      <c r="V3" s="63"/>
      <c r="W3" s="63"/>
      <c r="X3" s="63"/>
      <c r="Y3" s="81"/>
      <c r="Z3" s="66"/>
      <c r="AA3" s="63"/>
      <c r="AB3" s="63"/>
      <c r="AC3" s="63"/>
      <c r="AD3" s="63"/>
      <c r="AE3" s="81"/>
      <c r="AF3" s="66"/>
      <c r="AG3" s="63"/>
      <c r="AH3" s="63"/>
      <c r="AI3" s="63"/>
      <c r="AJ3" s="63"/>
      <c r="AK3" s="81"/>
      <c r="AL3" s="66"/>
    </row>
    <row r="4" spans="1:38" ht="15.75" thickBot="1" x14ac:dyDescent="0.3">
      <c r="A4" s="63"/>
      <c r="B4" s="63"/>
      <c r="C4" s="63"/>
      <c r="D4" s="63"/>
      <c r="E4" s="63"/>
      <c r="F4" s="63"/>
      <c r="G4" s="63"/>
      <c r="H4" s="63"/>
      <c r="I4" s="63"/>
      <c r="J4" s="63"/>
      <c r="K4" s="63"/>
      <c r="L4" s="63"/>
      <c r="M4" s="63"/>
      <c r="N4" s="63"/>
      <c r="O4" s="63"/>
      <c r="P4" s="63"/>
      <c r="Q4" s="63"/>
      <c r="R4" s="63"/>
      <c r="S4" s="81"/>
      <c r="T4" s="66"/>
      <c r="U4" s="63"/>
      <c r="V4" s="63"/>
      <c r="W4" s="63"/>
      <c r="X4" s="63"/>
      <c r="Y4" s="81"/>
      <c r="Z4" s="66"/>
      <c r="AA4" s="63"/>
      <c r="AB4" s="63"/>
      <c r="AC4" s="63"/>
      <c r="AD4" s="63"/>
      <c r="AE4" s="81"/>
      <c r="AF4" s="66"/>
      <c r="AG4" s="63"/>
      <c r="AH4" s="63"/>
      <c r="AI4" s="63"/>
      <c r="AJ4" s="63"/>
      <c r="AK4" s="81"/>
      <c r="AL4" s="66"/>
    </row>
    <row r="5" spans="1:38" ht="16.5" thickBot="1" x14ac:dyDescent="0.3">
      <c r="A5" s="63"/>
      <c r="B5" s="403" t="s">
        <v>209</v>
      </c>
      <c r="C5" s="406">
        <v>474</v>
      </c>
      <c r="D5" s="63"/>
      <c r="E5" s="63"/>
      <c r="F5" s="63"/>
      <c r="G5" s="63"/>
      <c r="H5" s="63"/>
      <c r="I5" s="63"/>
      <c r="J5" s="63"/>
      <c r="K5" s="63"/>
      <c r="L5" s="63"/>
      <c r="M5" s="63"/>
      <c r="N5" s="63"/>
      <c r="O5" s="63"/>
      <c r="P5" s="63"/>
      <c r="Q5" s="63"/>
      <c r="R5" s="63"/>
      <c r="S5" s="81"/>
      <c r="T5" s="66"/>
      <c r="U5" s="63"/>
      <c r="V5" s="63"/>
      <c r="W5" s="63"/>
      <c r="X5" s="63"/>
      <c r="Y5" s="81"/>
      <c r="Z5" s="66"/>
      <c r="AA5" s="63"/>
      <c r="AB5" s="63"/>
      <c r="AC5" s="63"/>
      <c r="AD5" s="63"/>
      <c r="AE5" s="81"/>
      <c r="AF5" s="66"/>
      <c r="AG5" s="63"/>
      <c r="AH5" s="63"/>
      <c r="AI5" s="63"/>
      <c r="AJ5" s="63"/>
      <c r="AK5" s="81"/>
      <c r="AL5" s="66"/>
    </row>
    <row r="6" spans="1:38" ht="16.5" thickBot="1" x14ac:dyDescent="0.3">
      <c r="A6" s="63"/>
      <c r="B6" s="404" t="s">
        <v>210</v>
      </c>
      <c r="C6" s="407">
        <v>467</v>
      </c>
      <c r="D6" s="63"/>
      <c r="E6" s="63"/>
      <c r="F6" s="559" t="s">
        <v>167</v>
      </c>
      <c r="G6" s="560"/>
      <c r="H6" s="302">
        <v>451</v>
      </c>
      <c r="I6" s="63"/>
      <c r="J6" s="63"/>
      <c r="K6" s="63"/>
      <c r="L6" s="63"/>
      <c r="M6" s="63"/>
      <c r="N6" s="63"/>
      <c r="O6" s="63"/>
      <c r="P6" s="63"/>
      <c r="Q6" s="63"/>
      <c r="R6" s="63"/>
      <c r="S6" s="81"/>
      <c r="T6" s="66"/>
      <c r="U6" s="63"/>
      <c r="V6" s="63"/>
      <c r="W6" s="63"/>
      <c r="X6" s="63"/>
      <c r="Y6" s="81"/>
      <c r="Z6" s="66"/>
      <c r="AA6" s="63"/>
      <c r="AB6" s="63"/>
      <c r="AC6" s="63"/>
      <c r="AD6" s="63"/>
      <c r="AE6" s="81"/>
      <c r="AF6" s="66"/>
      <c r="AG6" s="63"/>
      <c r="AH6" s="63"/>
      <c r="AI6" s="63"/>
      <c r="AJ6" s="63"/>
      <c r="AK6" s="81"/>
      <c r="AL6" s="66"/>
    </row>
    <row r="7" spans="1:38" ht="16.5" thickBot="1" x14ac:dyDescent="0.3">
      <c r="A7" s="63"/>
      <c r="B7" s="405" t="s">
        <v>211</v>
      </c>
      <c r="C7" s="408">
        <v>451</v>
      </c>
      <c r="D7" s="83"/>
      <c r="E7" s="83"/>
      <c r="F7" s="84"/>
      <c r="G7" s="84"/>
      <c r="H7" s="84"/>
      <c r="I7" s="84"/>
      <c r="J7" s="84"/>
      <c r="K7" s="84"/>
      <c r="L7" s="84"/>
      <c r="M7" s="63"/>
      <c r="N7" s="63"/>
      <c r="O7" s="63"/>
      <c r="P7" s="63"/>
      <c r="Q7" s="63"/>
      <c r="R7" s="63"/>
      <c r="S7" s="81"/>
      <c r="T7" s="66"/>
      <c r="U7" s="63"/>
      <c r="V7" s="63"/>
      <c r="W7" s="63"/>
      <c r="X7" s="63"/>
      <c r="Y7" s="81"/>
      <c r="Z7" s="66"/>
      <c r="AA7" s="63"/>
      <c r="AB7" s="63"/>
      <c r="AC7" s="63"/>
      <c r="AD7" s="63"/>
      <c r="AE7" s="81"/>
      <c r="AF7" s="66"/>
      <c r="AG7" s="63"/>
      <c r="AH7" s="63"/>
      <c r="AI7" s="63"/>
      <c r="AJ7" s="63"/>
      <c r="AK7" s="81"/>
      <c r="AL7" s="66"/>
    </row>
    <row r="8" spans="1:38" ht="16.5" thickBot="1" x14ac:dyDescent="0.3">
      <c r="A8" s="63"/>
      <c r="B8" s="405" t="s">
        <v>248</v>
      </c>
      <c r="C8" s="408">
        <v>401</v>
      </c>
      <c r="D8" s="83"/>
      <c r="E8" s="83"/>
      <c r="F8" s="84"/>
      <c r="G8" s="84"/>
      <c r="H8" s="84"/>
      <c r="I8" s="84"/>
      <c r="J8" s="84"/>
      <c r="K8" s="84"/>
      <c r="L8" s="84"/>
      <c r="M8" s="63"/>
      <c r="N8" s="63"/>
      <c r="O8" s="63"/>
      <c r="P8" s="63"/>
      <c r="Q8" s="63"/>
      <c r="R8" s="63"/>
      <c r="S8" s="81"/>
      <c r="T8" s="66"/>
      <c r="U8" s="63"/>
      <c r="V8" s="63"/>
      <c r="W8" s="63"/>
      <c r="X8" s="63"/>
      <c r="Y8" s="81"/>
      <c r="Z8" s="66"/>
      <c r="AA8" s="63"/>
      <c r="AB8" s="63"/>
      <c r="AC8" s="63"/>
      <c r="AD8" s="63"/>
      <c r="AE8" s="81"/>
      <c r="AF8" s="66"/>
      <c r="AG8" s="63"/>
      <c r="AH8" s="63"/>
      <c r="AI8" s="63"/>
      <c r="AJ8" s="63"/>
      <c r="AK8" s="81"/>
      <c r="AL8" s="66"/>
    </row>
    <row r="9" spans="1:38" ht="15.75" thickBot="1" x14ac:dyDescent="0.3">
      <c r="A9" s="63"/>
      <c r="B9" s="81"/>
      <c r="C9" s="81"/>
      <c r="D9" s="81"/>
      <c r="E9" s="81"/>
      <c r="F9" s="81"/>
      <c r="G9" s="66"/>
      <c r="H9" s="81"/>
      <c r="I9" s="81"/>
      <c r="J9" s="81"/>
      <c r="K9" s="81"/>
      <c r="L9" s="81"/>
      <c r="M9" s="66"/>
      <c r="N9" s="66"/>
      <c r="O9" s="66"/>
      <c r="P9" s="81"/>
      <c r="Q9" s="81"/>
      <c r="R9" s="81"/>
      <c r="S9" s="81"/>
      <c r="T9" s="66"/>
      <c r="U9" s="66"/>
      <c r="V9" s="81"/>
      <c r="W9" s="81"/>
      <c r="X9" s="81"/>
      <c r="Y9" s="81"/>
      <c r="Z9" s="66"/>
      <c r="AA9" s="66"/>
      <c r="AB9" s="81"/>
      <c r="AC9" s="81"/>
      <c r="AD9" s="81"/>
      <c r="AE9" s="81"/>
      <c r="AF9" s="66"/>
      <c r="AG9" s="66"/>
      <c r="AH9" s="81"/>
      <c r="AI9" s="81"/>
      <c r="AJ9" s="81"/>
      <c r="AK9" s="81"/>
      <c r="AL9" s="66"/>
    </row>
    <row r="10" spans="1:38" s="412" customFormat="1" ht="16.5" customHeight="1" thickBot="1" x14ac:dyDescent="0.3">
      <c r="A10" s="409"/>
      <c r="B10" s="410" t="s">
        <v>110</v>
      </c>
      <c r="C10" s="567" t="s">
        <v>260</v>
      </c>
      <c r="D10" s="568"/>
      <c r="E10" s="568"/>
      <c r="F10" s="569"/>
      <c r="G10" s="411"/>
      <c r="H10" s="564" t="s">
        <v>261</v>
      </c>
      <c r="I10" s="565"/>
      <c r="J10" s="565"/>
      <c r="K10" s="565"/>
      <c r="L10" s="566"/>
      <c r="M10" s="411"/>
      <c r="N10" s="411"/>
      <c r="O10" s="561" t="s">
        <v>170</v>
      </c>
      <c r="P10" s="562"/>
      <c r="Q10" s="562"/>
      <c r="R10" s="562"/>
      <c r="S10" s="563"/>
      <c r="T10" s="411"/>
      <c r="U10" s="561" t="s">
        <v>214</v>
      </c>
      <c r="V10" s="562"/>
      <c r="W10" s="562"/>
      <c r="X10" s="562"/>
      <c r="Y10" s="563"/>
      <c r="Z10" s="411"/>
      <c r="AA10" s="561" t="s">
        <v>245</v>
      </c>
      <c r="AB10" s="562"/>
      <c r="AC10" s="562"/>
      <c r="AD10" s="562"/>
      <c r="AE10" s="563"/>
      <c r="AF10" s="411"/>
      <c r="AG10" s="561" t="s">
        <v>262</v>
      </c>
      <c r="AH10" s="562"/>
      <c r="AI10" s="562"/>
      <c r="AJ10" s="562"/>
      <c r="AK10" s="563"/>
      <c r="AL10" s="411"/>
    </row>
    <row r="11" spans="1:38" s="412" customFormat="1" ht="16.5" customHeight="1" thickBot="1" x14ac:dyDescent="0.3">
      <c r="A11" s="409"/>
      <c r="B11" s="410" t="s">
        <v>169</v>
      </c>
      <c r="C11" s="413"/>
      <c r="D11" s="414"/>
      <c r="E11" s="414"/>
      <c r="F11" s="415">
        <f>SUM(F14:F113)</f>
        <v>0</v>
      </c>
      <c r="G11" s="411"/>
      <c r="H11" s="410" t="s">
        <v>169</v>
      </c>
      <c r="I11" s="416"/>
      <c r="J11" s="414"/>
      <c r="K11" s="414"/>
      <c r="L11" s="417">
        <f>SUM(L14:L113)</f>
        <v>0</v>
      </c>
      <c r="M11" s="411"/>
      <c r="N11" s="411"/>
      <c r="O11" s="410" t="s">
        <v>169</v>
      </c>
      <c r="P11" s="416"/>
      <c r="Q11" s="414"/>
      <c r="R11" s="414"/>
      <c r="S11" s="417">
        <f>SUM(S14:S113)</f>
        <v>0</v>
      </c>
      <c r="T11" s="411"/>
      <c r="U11" s="410" t="s">
        <v>169</v>
      </c>
      <c r="V11" s="416"/>
      <c r="W11" s="414"/>
      <c r="X11" s="414"/>
      <c r="Y11" s="417">
        <f>SUM(Y14:Y113)</f>
        <v>0</v>
      </c>
      <c r="Z11" s="411"/>
      <c r="AA11" s="418" t="s">
        <v>169</v>
      </c>
      <c r="AB11" s="416"/>
      <c r="AC11" s="414"/>
      <c r="AD11" s="414"/>
      <c r="AE11" s="417">
        <f>SUM(AE14:AE113)</f>
        <v>0</v>
      </c>
      <c r="AF11" s="411"/>
      <c r="AG11" s="418" t="s">
        <v>169</v>
      </c>
      <c r="AH11" s="416"/>
      <c r="AI11" s="414"/>
      <c r="AJ11" s="414"/>
      <c r="AK11" s="417">
        <f>SUM(AK14:AK113)</f>
        <v>0</v>
      </c>
      <c r="AL11" s="411"/>
    </row>
    <row r="12" spans="1:38" s="412" customFormat="1" ht="36.75" customHeight="1" thickBot="1" x14ac:dyDescent="0.3">
      <c r="A12" s="409"/>
      <c r="B12" s="419" t="s">
        <v>111</v>
      </c>
      <c r="C12" s="419" t="s">
        <v>112</v>
      </c>
      <c r="D12" s="420" t="s">
        <v>168</v>
      </c>
      <c r="E12" s="421"/>
      <c r="F12" s="422" t="s">
        <v>22</v>
      </c>
      <c r="G12" s="411"/>
      <c r="H12" s="419" t="s">
        <v>111</v>
      </c>
      <c r="I12" s="419" t="s">
        <v>112</v>
      </c>
      <c r="J12" s="420" t="s">
        <v>168</v>
      </c>
      <c r="K12" s="421"/>
      <c r="L12" s="422" t="s">
        <v>22</v>
      </c>
      <c r="M12" s="411"/>
      <c r="N12" s="411"/>
      <c r="O12" s="419" t="s">
        <v>111</v>
      </c>
      <c r="P12" s="419" t="s">
        <v>112</v>
      </c>
      <c r="Q12" s="420" t="s">
        <v>168</v>
      </c>
      <c r="R12" s="423"/>
      <c r="S12" s="424" t="s">
        <v>22</v>
      </c>
      <c r="T12" s="411"/>
      <c r="U12" s="419" t="s">
        <v>111</v>
      </c>
      <c r="V12" s="419" t="s">
        <v>112</v>
      </c>
      <c r="W12" s="420" t="s">
        <v>168</v>
      </c>
      <c r="X12" s="425"/>
      <c r="Y12" s="426" t="s">
        <v>22</v>
      </c>
      <c r="Z12" s="411"/>
      <c r="AA12" s="427" t="s">
        <v>111</v>
      </c>
      <c r="AB12" s="419" t="s">
        <v>112</v>
      </c>
      <c r="AC12" s="420" t="s">
        <v>168</v>
      </c>
      <c r="AD12" s="423"/>
      <c r="AE12" s="424" t="s">
        <v>22</v>
      </c>
      <c r="AF12" s="411"/>
      <c r="AG12" s="427" t="s">
        <v>111</v>
      </c>
      <c r="AH12" s="419" t="s">
        <v>112</v>
      </c>
      <c r="AI12" s="420" t="s">
        <v>168</v>
      </c>
      <c r="AJ12" s="423"/>
      <c r="AK12" s="424" t="s">
        <v>22</v>
      </c>
      <c r="AL12" s="411"/>
    </row>
    <row r="13" spans="1:38" x14ac:dyDescent="0.25">
      <c r="A13" s="63"/>
      <c r="B13" s="300"/>
      <c r="C13" s="85"/>
      <c r="D13" s="85"/>
      <c r="E13" s="85"/>
      <c r="F13" s="428"/>
      <c r="G13" s="66"/>
      <c r="H13" s="86" t="s">
        <v>15</v>
      </c>
      <c r="I13" s="85" t="s">
        <v>15</v>
      </c>
      <c r="J13" s="85"/>
      <c r="K13" s="85"/>
      <c r="L13" s="431"/>
      <c r="M13" s="66"/>
      <c r="N13" s="66"/>
      <c r="O13" s="86" t="s">
        <v>15</v>
      </c>
      <c r="P13" s="85" t="s">
        <v>15</v>
      </c>
      <c r="Q13" s="85"/>
      <c r="R13" s="85"/>
      <c r="S13" s="433"/>
      <c r="T13" s="66"/>
      <c r="U13" s="86" t="s">
        <v>15</v>
      </c>
      <c r="V13" s="85" t="s">
        <v>15</v>
      </c>
      <c r="W13" s="85"/>
      <c r="X13" s="85"/>
      <c r="Y13" s="433"/>
      <c r="Z13" s="66"/>
      <c r="AA13" s="86" t="s">
        <v>15</v>
      </c>
      <c r="AB13" s="85" t="s">
        <v>15</v>
      </c>
      <c r="AC13" s="85"/>
      <c r="AD13" s="85"/>
      <c r="AE13" s="433"/>
      <c r="AF13" s="66"/>
      <c r="AG13" s="86" t="s">
        <v>15</v>
      </c>
      <c r="AH13" s="85" t="s">
        <v>15</v>
      </c>
      <c r="AI13" s="85"/>
      <c r="AJ13" s="85"/>
      <c r="AK13" s="433"/>
      <c r="AL13" s="66"/>
    </row>
    <row r="14" spans="1:38" x14ac:dyDescent="0.25">
      <c r="A14" s="63"/>
      <c r="B14" s="207"/>
      <c r="C14" s="207"/>
      <c r="D14" s="207"/>
      <c r="E14" s="207">
        <f>IF(D14=0,0,D14*$H$6-6000)</f>
        <v>0</v>
      </c>
      <c r="F14" s="429">
        <f>IF(E14&lt;0,0,E14)</f>
        <v>0</v>
      </c>
      <c r="G14" s="66"/>
      <c r="H14" s="207"/>
      <c r="I14" s="207"/>
      <c r="J14" s="207"/>
      <c r="K14" s="207">
        <f>IF(J14=0,0,J14*$H$6-6000)</f>
        <v>0</v>
      </c>
      <c r="L14" s="432">
        <f>IF(K14&lt;0,0,K14)</f>
        <v>0</v>
      </c>
      <c r="M14" s="66"/>
      <c r="N14" s="66"/>
      <c r="O14" s="207"/>
      <c r="P14" s="207"/>
      <c r="Q14" s="207"/>
      <c r="R14" s="207">
        <f>IF(Q14=0,0,Q14*$H$6-6000)</f>
        <v>0</v>
      </c>
      <c r="S14" s="432">
        <f>IF(R14&lt;0,0,R14)</f>
        <v>0</v>
      </c>
      <c r="T14" s="66"/>
      <c r="U14" s="207"/>
      <c r="V14" s="207"/>
      <c r="W14" s="207"/>
      <c r="X14" s="207">
        <f>IF(W14=0,0,W14*$H$6-6000)</f>
        <v>0</v>
      </c>
      <c r="Y14" s="432">
        <f>IF(X14&lt;0,0,X14)</f>
        <v>0</v>
      </c>
      <c r="Z14" s="66"/>
      <c r="AA14" s="207"/>
      <c r="AB14" s="207"/>
      <c r="AC14" s="207"/>
      <c r="AD14" s="207">
        <f>IF(AC14=0,0,AC14*$H$6-6000)</f>
        <v>0</v>
      </c>
      <c r="AE14" s="432">
        <f>IF(AD14&lt;0,0,AD14)</f>
        <v>0</v>
      </c>
      <c r="AF14" s="66"/>
      <c r="AG14" s="207"/>
      <c r="AH14" s="207"/>
      <c r="AI14" s="207"/>
      <c r="AJ14" s="207">
        <f>IF(AI14=0,0,AI14*$H$6-6000)</f>
        <v>0</v>
      </c>
      <c r="AK14" s="432">
        <f>IF(AJ14&lt;0,0,AJ14)</f>
        <v>0</v>
      </c>
      <c r="AL14" s="66"/>
    </row>
    <row r="15" spans="1:38" x14ac:dyDescent="0.25">
      <c r="A15" s="63"/>
      <c r="B15" s="207"/>
      <c r="C15" s="207"/>
      <c r="D15" s="207"/>
      <c r="E15" s="207">
        <f t="shared" ref="E15:E78" si="0">IF(D15=0,0,D15*$H$6-6000)</f>
        <v>0</v>
      </c>
      <c r="F15" s="429">
        <f t="shared" ref="F15:F78" si="1">IF(E15&lt;0,0,E15)</f>
        <v>0</v>
      </c>
      <c r="G15" s="66"/>
      <c r="H15" s="207"/>
      <c r="I15" s="207"/>
      <c r="J15" s="207"/>
      <c r="K15" s="207">
        <f t="shared" ref="K15:K78" si="2">IF(J15=0,0,J15*$H$6-6000)</f>
        <v>0</v>
      </c>
      <c r="L15" s="432">
        <f t="shared" ref="L15:L78" si="3">IF(K15&lt;0,0,K15)</f>
        <v>0</v>
      </c>
      <c r="M15" s="66"/>
      <c r="N15" s="66"/>
      <c r="O15" s="207"/>
      <c r="P15" s="207"/>
      <c r="Q15" s="207"/>
      <c r="R15" s="207">
        <f t="shared" ref="R15:R78" si="4">IF(Q15=0,0,Q15*$H$6-6000)</f>
        <v>0</v>
      </c>
      <c r="S15" s="432">
        <f t="shared" ref="S15:S78" si="5">IF(R15&lt;0,0,R15)</f>
        <v>0</v>
      </c>
      <c r="T15" s="66"/>
      <c r="U15" s="207"/>
      <c r="V15" s="207"/>
      <c r="W15" s="207"/>
      <c r="X15" s="207">
        <f t="shared" ref="X15:X78" si="6">IF(W15=0,0,W15*$H$6-6000)</f>
        <v>0</v>
      </c>
      <c r="Y15" s="432">
        <f t="shared" ref="Y15:Y78" si="7">IF(X15&lt;0,0,X15)</f>
        <v>0</v>
      </c>
      <c r="Z15" s="66"/>
      <c r="AA15" s="207"/>
      <c r="AB15" s="207"/>
      <c r="AC15" s="207"/>
      <c r="AD15" s="207">
        <f t="shared" ref="AD15:AD78" si="8">IF(AC15=0,0,AC15*$H$6-6000)</f>
        <v>0</v>
      </c>
      <c r="AE15" s="432">
        <f t="shared" ref="AE15:AE78" si="9">IF(AD15&lt;0,0,AD15)</f>
        <v>0</v>
      </c>
      <c r="AF15" s="66"/>
      <c r="AG15" s="207"/>
      <c r="AH15" s="207"/>
      <c r="AI15" s="207"/>
      <c r="AJ15" s="207">
        <f t="shared" ref="AJ15:AJ78" si="10">IF(AI15=0,0,AI15*$H$6-6000)</f>
        <v>0</v>
      </c>
      <c r="AK15" s="432">
        <f t="shared" ref="AK15:AK78" si="11">IF(AJ15&lt;0,0,AJ15)</f>
        <v>0</v>
      </c>
      <c r="AL15" s="66"/>
    </row>
    <row r="16" spans="1:38" x14ac:dyDescent="0.25">
      <c r="A16" s="63"/>
      <c r="B16" s="207"/>
      <c r="C16" s="207"/>
      <c r="D16" s="207"/>
      <c r="E16" s="207">
        <f t="shared" si="0"/>
        <v>0</v>
      </c>
      <c r="F16" s="429">
        <f t="shared" si="1"/>
        <v>0</v>
      </c>
      <c r="G16" s="66"/>
      <c r="H16" s="207"/>
      <c r="I16" s="207"/>
      <c r="J16" s="207"/>
      <c r="K16" s="207">
        <f t="shared" si="2"/>
        <v>0</v>
      </c>
      <c r="L16" s="432">
        <f t="shared" si="3"/>
        <v>0</v>
      </c>
      <c r="M16" s="66"/>
      <c r="N16" s="66"/>
      <c r="O16" s="207"/>
      <c r="P16" s="207"/>
      <c r="Q16" s="207"/>
      <c r="R16" s="207">
        <f t="shared" si="4"/>
        <v>0</v>
      </c>
      <c r="S16" s="432">
        <f t="shared" si="5"/>
        <v>0</v>
      </c>
      <c r="T16" s="66"/>
      <c r="U16" s="207"/>
      <c r="V16" s="207"/>
      <c r="W16" s="207"/>
      <c r="X16" s="207">
        <f t="shared" si="6"/>
        <v>0</v>
      </c>
      <c r="Y16" s="432">
        <f t="shared" si="7"/>
        <v>0</v>
      </c>
      <c r="Z16" s="66"/>
      <c r="AA16" s="207"/>
      <c r="AB16" s="207"/>
      <c r="AC16" s="207"/>
      <c r="AD16" s="207">
        <f t="shared" si="8"/>
        <v>0</v>
      </c>
      <c r="AE16" s="432">
        <f t="shared" si="9"/>
        <v>0</v>
      </c>
      <c r="AF16" s="66"/>
      <c r="AG16" s="207" t="s">
        <v>15</v>
      </c>
      <c r="AH16" s="207"/>
      <c r="AI16" s="207"/>
      <c r="AJ16" s="207">
        <f t="shared" si="10"/>
        <v>0</v>
      </c>
      <c r="AK16" s="432">
        <f t="shared" si="11"/>
        <v>0</v>
      </c>
      <c r="AL16" s="66"/>
    </row>
    <row r="17" spans="1:38" x14ac:dyDescent="0.25">
      <c r="A17" s="63"/>
      <c r="B17" s="207"/>
      <c r="C17" s="207"/>
      <c r="D17" s="207"/>
      <c r="E17" s="207">
        <f t="shared" si="0"/>
        <v>0</v>
      </c>
      <c r="F17" s="429">
        <f t="shared" si="1"/>
        <v>0</v>
      </c>
      <c r="G17" s="66"/>
      <c r="H17" s="207"/>
      <c r="I17" s="207"/>
      <c r="J17" s="207"/>
      <c r="K17" s="207">
        <f t="shared" si="2"/>
        <v>0</v>
      </c>
      <c r="L17" s="432">
        <f t="shared" si="3"/>
        <v>0</v>
      </c>
      <c r="M17" s="66"/>
      <c r="N17" s="66" t="s">
        <v>15</v>
      </c>
      <c r="O17" s="207"/>
      <c r="P17" s="207"/>
      <c r="Q17" s="207"/>
      <c r="R17" s="207">
        <f t="shared" si="4"/>
        <v>0</v>
      </c>
      <c r="S17" s="432">
        <f t="shared" si="5"/>
        <v>0</v>
      </c>
      <c r="T17" s="66"/>
      <c r="U17" s="207"/>
      <c r="V17" s="207"/>
      <c r="W17" s="207"/>
      <c r="X17" s="207">
        <f t="shared" si="6"/>
        <v>0</v>
      </c>
      <c r="Y17" s="432">
        <f t="shared" si="7"/>
        <v>0</v>
      </c>
      <c r="Z17" s="66"/>
      <c r="AA17" s="207" t="s">
        <v>15</v>
      </c>
      <c r="AB17" s="207"/>
      <c r="AC17" s="207"/>
      <c r="AD17" s="207">
        <f t="shared" si="8"/>
        <v>0</v>
      </c>
      <c r="AE17" s="432">
        <f t="shared" si="9"/>
        <v>0</v>
      </c>
      <c r="AF17" s="66"/>
      <c r="AG17" s="207" t="s">
        <v>15</v>
      </c>
      <c r="AH17" s="207"/>
      <c r="AI17" s="207"/>
      <c r="AJ17" s="207">
        <f t="shared" si="10"/>
        <v>0</v>
      </c>
      <c r="AK17" s="432">
        <f t="shared" si="11"/>
        <v>0</v>
      </c>
      <c r="AL17" s="66"/>
    </row>
    <row r="18" spans="1:38" x14ac:dyDescent="0.25">
      <c r="A18" s="63"/>
      <c r="B18" s="207"/>
      <c r="C18" s="207"/>
      <c r="D18" s="207"/>
      <c r="E18" s="207">
        <f t="shared" si="0"/>
        <v>0</v>
      </c>
      <c r="F18" s="429">
        <f t="shared" si="1"/>
        <v>0</v>
      </c>
      <c r="G18" s="66"/>
      <c r="H18" s="207"/>
      <c r="I18" s="207"/>
      <c r="J18" s="207"/>
      <c r="K18" s="207">
        <f t="shared" si="2"/>
        <v>0</v>
      </c>
      <c r="L18" s="432">
        <f t="shared" si="3"/>
        <v>0</v>
      </c>
      <c r="M18" s="66"/>
      <c r="N18" s="66" t="s">
        <v>15</v>
      </c>
      <c r="O18" s="207" t="s">
        <v>15</v>
      </c>
      <c r="P18" s="207"/>
      <c r="Q18" s="207"/>
      <c r="R18" s="207">
        <f t="shared" si="4"/>
        <v>0</v>
      </c>
      <c r="S18" s="432">
        <f t="shared" si="5"/>
        <v>0</v>
      </c>
      <c r="T18" s="66"/>
      <c r="U18" s="207" t="s">
        <v>15</v>
      </c>
      <c r="V18" s="207"/>
      <c r="W18" s="207"/>
      <c r="X18" s="207">
        <f t="shared" si="6"/>
        <v>0</v>
      </c>
      <c r="Y18" s="432">
        <f t="shared" si="7"/>
        <v>0</v>
      </c>
      <c r="Z18" s="66"/>
      <c r="AA18" s="207" t="s">
        <v>15</v>
      </c>
      <c r="AB18" s="207"/>
      <c r="AC18" s="207"/>
      <c r="AD18" s="207">
        <f t="shared" si="8"/>
        <v>0</v>
      </c>
      <c r="AE18" s="432">
        <f t="shared" si="9"/>
        <v>0</v>
      </c>
      <c r="AF18" s="66"/>
      <c r="AG18" s="207" t="s">
        <v>15</v>
      </c>
      <c r="AH18" s="207"/>
      <c r="AI18" s="207"/>
      <c r="AJ18" s="207">
        <f t="shared" si="10"/>
        <v>0</v>
      </c>
      <c r="AK18" s="432">
        <f t="shared" si="11"/>
        <v>0</v>
      </c>
      <c r="AL18" s="66"/>
    </row>
    <row r="19" spans="1:38" x14ac:dyDescent="0.25">
      <c r="A19" s="63"/>
      <c r="B19" s="207"/>
      <c r="C19" s="207"/>
      <c r="D19" s="207"/>
      <c r="E19" s="207">
        <f t="shared" si="0"/>
        <v>0</v>
      </c>
      <c r="F19" s="429">
        <f t="shared" si="1"/>
        <v>0</v>
      </c>
      <c r="G19" s="66"/>
      <c r="H19" s="207"/>
      <c r="I19" s="207"/>
      <c r="J19" s="207"/>
      <c r="K19" s="207">
        <f t="shared" si="2"/>
        <v>0</v>
      </c>
      <c r="L19" s="432">
        <f t="shared" si="3"/>
        <v>0</v>
      </c>
      <c r="M19" s="66"/>
      <c r="N19" s="66"/>
      <c r="O19" s="207" t="s">
        <v>15</v>
      </c>
      <c r="P19" s="207"/>
      <c r="Q19" s="207"/>
      <c r="R19" s="207">
        <f t="shared" si="4"/>
        <v>0</v>
      </c>
      <c r="S19" s="432">
        <f t="shared" si="5"/>
        <v>0</v>
      </c>
      <c r="T19" s="66"/>
      <c r="U19" s="207" t="s">
        <v>15</v>
      </c>
      <c r="V19" s="207"/>
      <c r="W19" s="207"/>
      <c r="X19" s="207">
        <f t="shared" si="6"/>
        <v>0</v>
      </c>
      <c r="Y19" s="432">
        <f t="shared" si="7"/>
        <v>0</v>
      </c>
      <c r="Z19" s="66"/>
      <c r="AA19" s="207" t="s">
        <v>15</v>
      </c>
      <c r="AB19" s="207"/>
      <c r="AC19" s="207"/>
      <c r="AD19" s="207">
        <f t="shared" si="8"/>
        <v>0</v>
      </c>
      <c r="AE19" s="432">
        <f t="shared" si="9"/>
        <v>0</v>
      </c>
      <c r="AF19" s="66"/>
      <c r="AG19" s="207" t="s">
        <v>15</v>
      </c>
      <c r="AH19" s="207"/>
      <c r="AI19" s="207"/>
      <c r="AJ19" s="207">
        <f t="shared" si="10"/>
        <v>0</v>
      </c>
      <c r="AK19" s="432">
        <f t="shared" si="11"/>
        <v>0</v>
      </c>
      <c r="AL19" s="66"/>
    </row>
    <row r="20" spans="1:38" x14ac:dyDescent="0.25">
      <c r="A20" s="63"/>
      <c r="B20" s="207"/>
      <c r="C20" s="207"/>
      <c r="D20" s="207"/>
      <c r="E20" s="207">
        <f t="shared" si="0"/>
        <v>0</v>
      </c>
      <c r="F20" s="429">
        <f t="shared" si="1"/>
        <v>0</v>
      </c>
      <c r="G20" s="66"/>
      <c r="H20" s="207"/>
      <c r="I20" s="207"/>
      <c r="J20" s="207"/>
      <c r="K20" s="207">
        <f t="shared" si="2"/>
        <v>0</v>
      </c>
      <c r="L20" s="432">
        <f t="shared" si="3"/>
        <v>0</v>
      </c>
      <c r="M20" s="66"/>
      <c r="N20" s="66"/>
      <c r="O20" s="207" t="s">
        <v>15</v>
      </c>
      <c r="P20" s="207"/>
      <c r="Q20" s="207"/>
      <c r="R20" s="207">
        <f t="shared" si="4"/>
        <v>0</v>
      </c>
      <c r="S20" s="432">
        <f t="shared" si="5"/>
        <v>0</v>
      </c>
      <c r="T20" s="66"/>
      <c r="U20" s="207" t="s">
        <v>15</v>
      </c>
      <c r="V20" s="207"/>
      <c r="W20" s="207"/>
      <c r="X20" s="207">
        <f t="shared" si="6"/>
        <v>0</v>
      </c>
      <c r="Y20" s="432">
        <f t="shared" si="7"/>
        <v>0</v>
      </c>
      <c r="Z20" s="66"/>
      <c r="AA20" s="207" t="s">
        <v>15</v>
      </c>
      <c r="AB20" s="207"/>
      <c r="AC20" s="207"/>
      <c r="AD20" s="207">
        <f t="shared" si="8"/>
        <v>0</v>
      </c>
      <c r="AE20" s="432">
        <f t="shared" si="9"/>
        <v>0</v>
      </c>
      <c r="AF20" s="66"/>
      <c r="AG20" s="207" t="s">
        <v>15</v>
      </c>
      <c r="AH20" s="207"/>
      <c r="AI20" s="207"/>
      <c r="AJ20" s="207">
        <f t="shared" si="10"/>
        <v>0</v>
      </c>
      <c r="AK20" s="432">
        <f t="shared" si="11"/>
        <v>0</v>
      </c>
      <c r="AL20" s="66"/>
    </row>
    <row r="21" spans="1:38" x14ac:dyDescent="0.25">
      <c r="A21" s="63"/>
      <c r="B21" s="207"/>
      <c r="C21" s="207"/>
      <c r="D21" s="207"/>
      <c r="E21" s="207">
        <f t="shared" si="0"/>
        <v>0</v>
      </c>
      <c r="F21" s="429">
        <f t="shared" si="1"/>
        <v>0</v>
      </c>
      <c r="G21" s="66"/>
      <c r="H21" s="207"/>
      <c r="I21" s="207"/>
      <c r="J21" s="207"/>
      <c r="K21" s="207">
        <f t="shared" si="2"/>
        <v>0</v>
      </c>
      <c r="L21" s="432">
        <f t="shared" si="3"/>
        <v>0</v>
      </c>
      <c r="M21" s="66"/>
      <c r="N21" s="66"/>
      <c r="O21" s="207" t="s">
        <v>15</v>
      </c>
      <c r="P21" s="207"/>
      <c r="Q21" s="207"/>
      <c r="R21" s="207">
        <f t="shared" si="4"/>
        <v>0</v>
      </c>
      <c r="S21" s="432">
        <f t="shared" si="5"/>
        <v>0</v>
      </c>
      <c r="T21" s="66"/>
      <c r="U21" s="207" t="s">
        <v>15</v>
      </c>
      <c r="V21" s="207"/>
      <c r="W21" s="207"/>
      <c r="X21" s="207">
        <f t="shared" si="6"/>
        <v>0</v>
      </c>
      <c r="Y21" s="432">
        <f t="shared" si="7"/>
        <v>0</v>
      </c>
      <c r="Z21" s="66"/>
      <c r="AA21" s="207" t="s">
        <v>15</v>
      </c>
      <c r="AB21" s="207"/>
      <c r="AC21" s="207"/>
      <c r="AD21" s="207">
        <f t="shared" si="8"/>
        <v>0</v>
      </c>
      <c r="AE21" s="432">
        <f t="shared" si="9"/>
        <v>0</v>
      </c>
      <c r="AF21" s="66"/>
      <c r="AG21" s="207" t="s">
        <v>15</v>
      </c>
      <c r="AH21" s="207"/>
      <c r="AI21" s="207"/>
      <c r="AJ21" s="207">
        <f t="shared" si="10"/>
        <v>0</v>
      </c>
      <c r="AK21" s="432">
        <f t="shared" si="11"/>
        <v>0</v>
      </c>
      <c r="AL21" s="66"/>
    </row>
    <row r="22" spans="1:38" x14ac:dyDescent="0.25">
      <c r="A22" s="63"/>
      <c r="B22" s="207"/>
      <c r="C22" s="207"/>
      <c r="D22" s="207"/>
      <c r="E22" s="207">
        <f t="shared" si="0"/>
        <v>0</v>
      </c>
      <c r="F22" s="429">
        <f t="shared" si="1"/>
        <v>0</v>
      </c>
      <c r="G22" s="66"/>
      <c r="H22" s="207"/>
      <c r="I22" s="207"/>
      <c r="J22" s="207"/>
      <c r="K22" s="207">
        <f t="shared" si="2"/>
        <v>0</v>
      </c>
      <c r="L22" s="432">
        <f t="shared" si="3"/>
        <v>0</v>
      </c>
      <c r="M22" s="66"/>
      <c r="N22" s="66"/>
      <c r="O22" s="207" t="s">
        <v>15</v>
      </c>
      <c r="P22" s="207"/>
      <c r="Q22" s="207"/>
      <c r="R22" s="207">
        <f t="shared" si="4"/>
        <v>0</v>
      </c>
      <c r="S22" s="432">
        <f t="shared" si="5"/>
        <v>0</v>
      </c>
      <c r="T22" s="66"/>
      <c r="U22" s="207" t="s">
        <v>15</v>
      </c>
      <c r="V22" s="207"/>
      <c r="W22" s="207"/>
      <c r="X22" s="207">
        <f t="shared" si="6"/>
        <v>0</v>
      </c>
      <c r="Y22" s="432">
        <f t="shared" si="7"/>
        <v>0</v>
      </c>
      <c r="Z22" s="66"/>
      <c r="AA22" s="207" t="s">
        <v>15</v>
      </c>
      <c r="AB22" s="207"/>
      <c r="AC22" s="207"/>
      <c r="AD22" s="207">
        <f t="shared" si="8"/>
        <v>0</v>
      </c>
      <c r="AE22" s="432">
        <f t="shared" si="9"/>
        <v>0</v>
      </c>
      <c r="AF22" s="66"/>
      <c r="AG22" s="207" t="s">
        <v>15</v>
      </c>
      <c r="AH22" s="207"/>
      <c r="AI22" s="207"/>
      <c r="AJ22" s="207">
        <f t="shared" si="10"/>
        <v>0</v>
      </c>
      <c r="AK22" s="432">
        <f t="shared" si="11"/>
        <v>0</v>
      </c>
      <c r="AL22" s="66"/>
    </row>
    <row r="23" spans="1:38" x14ac:dyDescent="0.25">
      <c r="A23" s="63"/>
      <c r="B23" s="207"/>
      <c r="C23" s="207"/>
      <c r="D23" s="207"/>
      <c r="E23" s="207">
        <f t="shared" si="0"/>
        <v>0</v>
      </c>
      <c r="F23" s="429">
        <f t="shared" si="1"/>
        <v>0</v>
      </c>
      <c r="G23" s="66"/>
      <c r="H23" s="207"/>
      <c r="I23" s="207"/>
      <c r="J23" s="207"/>
      <c r="K23" s="207">
        <f t="shared" si="2"/>
        <v>0</v>
      </c>
      <c r="L23" s="432">
        <f t="shared" si="3"/>
        <v>0</v>
      </c>
      <c r="M23" s="66"/>
      <c r="N23" s="66"/>
      <c r="O23" s="207" t="s">
        <v>15</v>
      </c>
      <c r="P23" s="207"/>
      <c r="Q23" s="207"/>
      <c r="R23" s="207">
        <f t="shared" si="4"/>
        <v>0</v>
      </c>
      <c r="S23" s="432">
        <f t="shared" si="5"/>
        <v>0</v>
      </c>
      <c r="T23" s="66"/>
      <c r="U23" s="207" t="s">
        <v>15</v>
      </c>
      <c r="V23" s="207"/>
      <c r="W23" s="207"/>
      <c r="X23" s="207">
        <f t="shared" si="6"/>
        <v>0</v>
      </c>
      <c r="Y23" s="432">
        <f t="shared" si="7"/>
        <v>0</v>
      </c>
      <c r="Z23" s="66"/>
      <c r="AA23" s="207" t="s">
        <v>15</v>
      </c>
      <c r="AB23" s="207"/>
      <c r="AC23" s="207"/>
      <c r="AD23" s="207">
        <f t="shared" si="8"/>
        <v>0</v>
      </c>
      <c r="AE23" s="432">
        <f t="shared" si="9"/>
        <v>0</v>
      </c>
      <c r="AF23" s="66"/>
      <c r="AG23" s="207" t="s">
        <v>15</v>
      </c>
      <c r="AH23" s="207"/>
      <c r="AI23" s="207"/>
      <c r="AJ23" s="207">
        <f t="shared" si="10"/>
        <v>0</v>
      </c>
      <c r="AK23" s="432">
        <f t="shared" si="11"/>
        <v>0</v>
      </c>
      <c r="AL23" s="66"/>
    </row>
    <row r="24" spans="1:38" x14ac:dyDescent="0.25">
      <c r="A24" s="63"/>
      <c r="B24" s="207"/>
      <c r="C24" s="207"/>
      <c r="D24" s="207"/>
      <c r="E24" s="207">
        <f t="shared" si="0"/>
        <v>0</v>
      </c>
      <c r="F24" s="429">
        <f t="shared" si="1"/>
        <v>0</v>
      </c>
      <c r="G24" s="66"/>
      <c r="H24" s="207"/>
      <c r="I24" s="207"/>
      <c r="J24" s="207"/>
      <c r="K24" s="207">
        <f t="shared" si="2"/>
        <v>0</v>
      </c>
      <c r="L24" s="432">
        <f t="shared" si="3"/>
        <v>0</v>
      </c>
      <c r="M24" s="66"/>
      <c r="N24" s="66"/>
      <c r="O24" s="207" t="s">
        <v>15</v>
      </c>
      <c r="P24" s="207"/>
      <c r="Q24" s="207"/>
      <c r="R24" s="207">
        <f t="shared" si="4"/>
        <v>0</v>
      </c>
      <c r="S24" s="432">
        <f t="shared" si="5"/>
        <v>0</v>
      </c>
      <c r="T24" s="66"/>
      <c r="U24" s="207" t="s">
        <v>15</v>
      </c>
      <c r="V24" s="207"/>
      <c r="W24" s="207"/>
      <c r="X24" s="207">
        <f t="shared" si="6"/>
        <v>0</v>
      </c>
      <c r="Y24" s="432">
        <f t="shared" si="7"/>
        <v>0</v>
      </c>
      <c r="Z24" s="66"/>
      <c r="AA24" s="207" t="s">
        <v>15</v>
      </c>
      <c r="AB24" s="207"/>
      <c r="AC24" s="207"/>
      <c r="AD24" s="207">
        <f t="shared" si="8"/>
        <v>0</v>
      </c>
      <c r="AE24" s="432">
        <f t="shared" si="9"/>
        <v>0</v>
      </c>
      <c r="AF24" s="66"/>
      <c r="AG24" s="207" t="s">
        <v>15</v>
      </c>
      <c r="AH24" s="207"/>
      <c r="AI24" s="207"/>
      <c r="AJ24" s="207">
        <f t="shared" si="10"/>
        <v>0</v>
      </c>
      <c r="AK24" s="432">
        <f t="shared" si="11"/>
        <v>0</v>
      </c>
      <c r="AL24" s="66"/>
    </row>
    <row r="25" spans="1:38" x14ac:dyDescent="0.25">
      <c r="A25" s="63"/>
      <c r="B25" s="207"/>
      <c r="C25" s="207"/>
      <c r="D25" s="207"/>
      <c r="E25" s="207">
        <f t="shared" si="0"/>
        <v>0</v>
      </c>
      <c r="F25" s="429">
        <f t="shared" si="1"/>
        <v>0</v>
      </c>
      <c r="G25" s="66"/>
      <c r="H25" s="207"/>
      <c r="I25" s="207"/>
      <c r="J25" s="207"/>
      <c r="K25" s="207">
        <f t="shared" si="2"/>
        <v>0</v>
      </c>
      <c r="L25" s="432">
        <f t="shared" si="3"/>
        <v>0</v>
      </c>
      <c r="M25" s="66"/>
      <c r="N25" s="66"/>
      <c r="O25" s="207" t="s">
        <v>15</v>
      </c>
      <c r="P25" s="207"/>
      <c r="Q25" s="207"/>
      <c r="R25" s="207">
        <f t="shared" si="4"/>
        <v>0</v>
      </c>
      <c r="S25" s="432">
        <f t="shared" si="5"/>
        <v>0</v>
      </c>
      <c r="T25" s="66"/>
      <c r="U25" s="207" t="s">
        <v>15</v>
      </c>
      <c r="V25" s="207"/>
      <c r="W25" s="207"/>
      <c r="X25" s="207">
        <f t="shared" si="6"/>
        <v>0</v>
      </c>
      <c r="Y25" s="432">
        <f t="shared" si="7"/>
        <v>0</v>
      </c>
      <c r="Z25" s="66"/>
      <c r="AA25" s="207" t="s">
        <v>15</v>
      </c>
      <c r="AB25" s="207"/>
      <c r="AC25" s="207"/>
      <c r="AD25" s="207">
        <f t="shared" si="8"/>
        <v>0</v>
      </c>
      <c r="AE25" s="432">
        <f t="shared" si="9"/>
        <v>0</v>
      </c>
      <c r="AF25" s="66"/>
      <c r="AG25" s="207" t="s">
        <v>15</v>
      </c>
      <c r="AH25" s="207"/>
      <c r="AI25" s="207"/>
      <c r="AJ25" s="207">
        <f t="shared" si="10"/>
        <v>0</v>
      </c>
      <c r="AK25" s="432">
        <f t="shared" si="11"/>
        <v>0</v>
      </c>
      <c r="AL25" s="66"/>
    </row>
    <row r="26" spans="1:38" x14ac:dyDescent="0.25">
      <c r="A26" s="63"/>
      <c r="B26" s="207"/>
      <c r="C26" s="207"/>
      <c r="D26" s="207"/>
      <c r="E26" s="207">
        <f t="shared" si="0"/>
        <v>0</v>
      </c>
      <c r="F26" s="429">
        <f t="shared" si="1"/>
        <v>0</v>
      </c>
      <c r="G26" s="66"/>
      <c r="H26" s="207"/>
      <c r="I26" s="207"/>
      <c r="J26" s="207"/>
      <c r="K26" s="207">
        <f t="shared" si="2"/>
        <v>0</v>
      </c>
      <c r="L26" s="432">
        <f t="shared" si="3"/>
        <v>0</v>
      </c>
      <c r="M26" s="66"/>
      <c r="N26" s="66"/>
      <c r="O26" s="207" t="s">
        <v>15</v>
      </c>
      <c r="P26" s="207"/>
      <c r="Q26" s="207"/>
      <c r="R26" s="207">
        <f t="shared" si="4"/>
        <v>0</v>
      </c>
      <c r="S26" s="432">
        <f t="shared" si="5"/>
        <v>0</v>
      </c>
      <c r="T26" s="66"/>
      <c r="U26" s="207" t="s">
        <v>15</v>
      </c>
      <c r="V26" s="207"/>
      <c r="W26" s="207"/>
      <c r="X26" s="207">
        <f t="shared" si="6"/>
        <v>0</v>
      </c>
      <c r="Y26" s="432">
        <f t="shared" si="7"/>
        <v>0</v>
      </c>
      <c r="Z26" s="66"/>
      <c r="AA26" s="207" t="s">
        <v>15</v>
      </c>
      <c r="AB26" s="207"/>
      <c r="AC26" s="207"/>
      <c r="AD26" s="207">
        <f t="shared" si="8"/>
        <v>0</v>
      </c>
      <c r="AE26" s="432">
        <f t="shared" si="9"/>
        <v>0</v>
      </c>
      <c r="AF26" s="66"/>
      <c r="AG26" s="207" t="s">
        <v>15</v>
      </c>
      <c r="AH26" s="207"/>
      <c r="AI26" s="207"/>
      <c r="AJ26" s="207">
        <f t="shared" si="10"/>
        <v>0</v>
      </c>
      <c r="AK26" s="432">
        <f t="shared" si="11"/>
        <v>0</v>
      </c>
      <c r="AL26" s="66"/>
    </row>
    <row r="27" spans="1:38" x14ac:dyDescent="0.25">
      <c r="A27" s="63"/>
      <c r="B27" s="207"/>
      <c r="C27" s="207"/>
      <c r="D27" s="207"/>
      <c r="E27" s="207">
        <f t="shared" si="0"/>
        <v>0</v>
      </c>
      <c r="F27" s="429">
        <f t="shared" si="1"/>
        <v>0</v>
      </c>
      <c r="G27" s="66"/>
      <c r="H27" s="207"/>
      <c r="I27" s="207"/>
      <c r="J27" s="207"/>
      <c r="K27" s="207">
        <f t="shared" si="2"/>
        <v>0</v>
      </c>
      <c r="L27" s="432">
        <f t="shared" si="3"/>
        <v>0</v>
      </c>
      <c r="M27" s="66"/>
      <c r="N27" s="66"/>
      <c r="O27" s="207" t="s">
        <v>15</v>
      </c>
      <c r="P27" s="207"/>
      <c r="Q27" s="207"/>
      <c r="R27" s="207">
        <f t="shared" si="4"/>
        <v>0</v>
      </c>
      <c r="S27" s="432">
        <f t="shared" si="5"/>
        <v>0</v>
      </c>
      <c r="T27" s="66"/>
      <c r="U27" s="207" t="s">
        <v>15</v>
      </c>
      <c r="V27" s="207"/>
      <c r="W27" s="207"/>
      <c r="X27" s="207">
        <f t="shared" si="6"/>
        <v>0</v>
      </c>
      <c r="Y27" s="432">
        <f t="shared" si="7"/>
        <v>0</v>
      </c>
      <c r="Z27" s="66"/>
      <c r="AA27" s="207" t="s">
        <v>15</v>
      </c>
      <c r="AB27" s="207"/>
      <c r="AC27" s="207"/>
      <c r="AD27" s="207">
        <f t="shared" si="8"/>
        <v>0</v>
      </c>
      <c r="AE27" s="432">
        <f t="shared" si="9"/>
        <v>0</v>
      </c>
      <c r="AF27" s="66"/>
      <c r="AG27" s="207" t="s">
        <v>15</v>
      </c>
      <c r="AH27" s="207"/>
      <c r="AI27" s="207"/>
      <c r="AJ27" s="207">
        <f t="shared" si="10"/>
        <v>0</v>
      </c>
      <c r="AK27" s="432">
        <f t="shared" si="11"/>
        <v>0</v>
      </c>
      <c r="AL27" s="66"/>
    </row>
    <row r="28" spans="1:38" x14ac:dyDescent="0.25">
      <c r="A28" s="63"/>
      <c r="B28" s="207"/>
      <c r="C28" s="207"/>
      <c r="D28" s="207"/>
      <c r="E28" s="207">
        <f t="shared" si="0"/>
        <v>0</v>
      </c>
      <c r="F28" s="429">
        <f t="shared" si="1"/>
        <v>0</v>
      </c>
      <c r="G28" s="66"/>
      <c r="H28" s="207"/>
      <c r="I28" s="207"/>
      <c r="J28" s="207"/>
      <c r="K28" s="207">
        <f t="shared" si="2"/>
        <v>0</v>
      </c>
      <c r="L28" s="432">
        <f t="shared" si="3"/>
        <v>0</v>
      </c>
      <c r="M28" s="66"/>
      <c r="N28" s="66"/>
      <c r="O28" s="207" t="s">
        <v>15</v>
      </c>
      <c r="P28" s="207"/>
      <c r="Q28" s="207"/>
      <c r="R28" s="207">
        <f t="shared" si="4"/>
        <v>0</v>
      </c>
      <c r="S28" s="432">
        <f t="shared" si="5"/>
        <v>0</v>
      </c>
      <c r="T28" s="66"/>
      <c r="U28" s="207" t="s">
        <v>15</v>
      </c>
      <c r="V28" s="207"/>
      <c r="W28" s="207"/>
      <c r="X28" s="207">
        <f t="shared" si="6"/>
        <v>0</v>
      </c>
      <c r="Y28" s="432">
        <f t="shared" si="7"/>
        <v>0</v>
      </c>
      <c r="Z28" s="66"/>
      <c r="AA28" s="207" t="s">
        <v>15</v>
      </c>
      <c r="AB28" s="207"/>
      <c r="AC28" s="207"/>
      <c r="AD28" s="207">
        <f t="shared" si="8"/>
        <v>0</v>
      </c>
      <c r="AE28" s="432">
        <f t="shared" si="9"/>
        <v>0</v>
      </c>
      <c r="AF28" s="66"/>
      <c r="AG28" s="207" t="s">
        <v>15</v>
      </c>
      <c r="AH28" s="207"/>
      <c r="AI28" s="207"/>
      <c r="AJ28" s="207">
        <f t="shared" si="10"/>
        <v>0</v>
      </c>
      <c r="AK28" s="432">
        <f t="shared" si="11"/>
        <v>0</v>
      </c>
      <c r="AL28" s="66"/>
    </row>
    <row r="29" spans="1:38" x14ac:dyDescent="0.25">
      <c r="A29" s="63"/>
      <c r="B29" s="207"/>
      <c r="C29" s="207"/>
      <c r="D29" s="207"/>
      <c r="E29" s="207">
        <f t="shared" si="0"/>
        <v>0</v>
      </c>
      <c r="F29" s="429">
        <f t="shared" si="1"/>
        <v>0</v>
      </c>
      <c r="G29" s="66"/>
      <c r="H29" s="207"/>
      <c r="I29" s="207"/>
      <c r="J29" s="207"/>
      <c r="K29" s="207">
        <f t="shared" si="2"/>
        <v>0</v>
      </c>
      <c r="L29" s="432">
        <f t="shared" si="3"/>
        <v>0</v>
      </c>
      <c r="M29" s="66"/>
      <c r="N29" s="66"/>
      <c r="O29" s="207" t="s">
        <v>15</v>
      </c>
      <c r="P29" s="207"/>
      <c r="Q29" s="207"/>
      <c r="R29" s="207">
        <f t="shared" si="4"/>
        <v>0</v>
      </c>
      <c r="S29" s="432">
        <f t="shared" si="5"/>
        <v>0</v>
      </c>
      <c r="T29" s="66"/>
      <c r="U29" s="207" t="s">
        <v>15</v>
      </c>
      <c r="V29" s="207"/>
      <c r="W29" s="207"/>
      <c r="X29" s="207">
        <f t="shared" si="6"/>
        <v>0</v>
      </c>
      <c r="Y29" s="432">
        <f t="shared" si="7"/>
        <v>0</v>
      </c>
      <c r="Z29" s="66"/>
      <c r="AA29" s="207" t="s">
        <v>15</v>
      </c>
      <c r="AB29" s="207"/>
      <c r="AC29" s="207"/>
      <c r="AD29" s="207">
        <f t="shared" si="8"/>
        <v>0</v>
      </c>
      <c r="AE29" s="432">
        <f t="shared" si="9"/>
        <v>0</v>
      </c>
      <c r="AF29" s="66"/>
      <c r="AG29" s="207" t="s">
        <v>15</v>
      </c>
      <c r="AH29" s="207"/>
      <c r="AI29" s="207"/>
      <c r="AJ29" s="207">
        <f t="shared" si="10"/>
        <v>0</v>
      </c>
      <c r="AK29" s="432">
        <f t="shared" si="11"/>
        <v>0</v>
      </c>
      <c r="AL29" s="66"/>
    </row>
    <row r="30" spans="1:38" x14ac:dyDescent="0.25">
      <c r="A30" s="63"/>
      <c r="B30" s="207"/>
      <c r="C30" s="207"/>
      <c r="D30" s="207"/>
      <c r="E30" s="207">
        <f t="shared" si="0"/>
        <v>0</v>
      </c>
      <c r="F30" s="429">
        <f t="shared" si="1"/>
        <v>0</v>
      </c>
      <c r="G30" s="66"/>
      <c r="H30" s="207"/>
      <c r="I30" s="207"/>
      <c r="J30" s="207"/>
      <c r="K30" s="207">
        <f t="shared" si="2"/>
        <v>0</v>
      </c>
      <c r="L30" s="432">
        <f t="shared" si="3"/>
        <v>0</v>
      </c>
      <c r="M30" s="66"/>
      <c r="N30" s="66"/>
      <c r="O30" s="207" t="s">
        <v>15</v>
      </c>
      <c r="P30" s="207"/>
      <c r="Q30" s="207"/>
      <c r="R30" s="207">
        <f t="shared" si="4"/>
        <v>0</v>
      </c>
      <c r="S30" s="432">
        <f t="shared" si="5"/>
        <v>0</v>
      </c>
      <c r="T30" s="66"/>
      <c r="U30" s="207" t="s">
        <v>15</v>
      </c>
      <c r="V30" s="207"/>
      <c r="W30" s="207"/>
      <c r="X30" s="207">
        <f t="shared" si="6"/>
        <v>0</v>
      </c>
      <c r="Y30" s="432">
        <f t="shared" si="7"/>
        <v>0</v>
      </c>
      <c r="Z30" s="66"/>
      <c r="AA30" s="207" t="s">
        <v>15</v>
      </c>
      <c r="AB30" s="207"/>
      <c r="AC30" s="207"/>
      <c r="AD30" s="207">
        <f t="shared" si="8"/>
        <v>0</v>
      </c>
      <c r="AE30" s="432">
        <f t="shared" si="9"/>
        <v>0</v>
      </c>
      <c r="AF30" s="66"/>
      <c r="AG30" s="207" t="s">
        <v>15</v>
      </c>
      <c r="AH30" s="207"/>
      <c r="AI30" s="207"/>
      <c r="AJ30" s="207">
        <f t="shared" si="10"/>
        <v>0</v>
      </c>
      <c r="AK30" s="432">
        <f t="shared" si="11"/>
        <v>0</v>
      </c>
      <c r="AL30" s="66"/>
    </row>
    <row r="31" spans="1:38" x14ac:dyDescent="0.25">
      <c r="A31" s="63"/>
      <c r="B31" s="207"/>
      <c r="C31" s="207"/>
      <c r="D31" s="207"/>
      <c r="E31" s="207">
        <f t="shared" si="0"/>
        <v>0</v>
      </c>
      <c r="F31" s="429">
        <f t="shared" si="1"/>
        <v>0</v>
      </c>
      <c r="G31" s="66"/>
      <c r="H31" s="207"/>
      <c r="I31" s="207"/>
      <c r="J31" s="207"/>
      <c r="K31" s="207">
        <f t="shared" si="2"/>
        <v>0</v>
      </c>
      <c r="L31" s="432">
        <f t="shared" si="3"/>
        <v>0</v>
      </c>
      <c r="M31" s="66"/>
      <c r="N31" s="66"/>
      <c r="O31" s="207" t="s">
        <v>15</v>
      </c>
      <c r="P31" s="207"/>
      <c r="Q31" s="207"/>
      <c r="R31" s="207">
        <f t="shared" si="4"/>
        <v>0</v>
      </c>
      <c r="S31" s="432">
        <f t="shared" si="5"/>
        <v>0</v>
      </c>
      <c r="T31" s="66"/>
      <c r="U31" s="207" t="s">
        <v>15</v>
      </c>
      <c r="V31" s="207"/>
      <c r="W31" s="207"/>
      <c r="X31" s="207">
        <f t="shared" si="6"/>
        <v>0</v>
      </c>
      <c r="Y31" s="432">
        <f t="shared" si="7"/>
        <v>0</v>
      </c>
      <c r="Z31" s="66"/>
      <c r="AA31" s="207" t="s">
        <v>15</v>
      </c>
      <c r="AB31" s="207"/>
      <c r="AC31" s="207"/>
      <c r="AD31" s="207">
        <f t="shared" si="8"/>
        <v>0</v>
      </c>
      <c r="AE31" s="432">
        <f t="shared" si="9"/>
        <v>0</v>
      </c>
      <c r="AF31" s="66"/>
      <c r="AG31" s="207" t="s">
        <v>15</v>
      </c>
      <c r="AH31" s="207"/>
      <c r="AI31" s="207"/>
      <c r="AJ31" s="207">
        <f t="shared" si="10"/>
        <v>0</v>
      </c>
      <c r="AK31" s="432">
        <f t="shared" si="11"/>
        <v>0</v>
      </c>
      <c r="AL31" s="66"/>
    </row>
    <row r="32" spans="1:38" x14ac:dyDescent="0.25">
      <c r="A32" s="63"/>
      <c r="B32" s="207"/>
      <c r="C32" s="207"/>
      <c r="D32" s="207"/>
      <c r="E32" s="207">
        <f t="shared" si="0"/>
        <v>0</v>
      </c>
      <c r="F32" s="429">
        <f t="shared" si="1"/>
        <v>0</v>
      </c>
      <c r="G32" s="66"/>
      <c r="H32" s="207"/>
      <c r="I32" s="207"/>
      <c r="J32" s="207"/>
      <c r="K32" s="207">
        <f t="shared" si="2"/>
        <v>0</v>
      </c>
      <c r="L32" s="432">
        <f t="shared" si="3"/>
        <v>0</v>
      </c>
      <c r="M32" s="66"/>
      <c r="N32" s="66"/>
      <c r="O32" s="207"/>
      <c r="P32" s="207"/>
      <c r="Q32" s="207"/>
      <c r="R32" s="207">
        <f t="shared" si="4"/>
        <v>0</v>
      </c>
      <c r="S32" s="432">
        <f t="shared" si="5"/>
        <v>0</v>
      </c>
      <c r="T32" s="66"/>
      <c r="U32" s="207"/>
      <c r="V32" s="207"/>
      <c r="W32" s="207"/>
      <c r="X32" s="207">
        <f t="shared" si="6"/>
        <v>0</v>
      </c>
      <c r="Y32" s="432">
        <f t="shared" si="7"/>
        <v>0</v>
      </c>
      <c r="Z32" s="66"/>
      <c r="AA32" s="207"/>
      <c r="AB32" s="207"/>
      <c r="AC32" s="207"/>
      <c r="AD32" s="207">
        <f t="shared" si="8"/>
        <v>0</v>
      </c>
      <c r="AE32" s="432">
        <f t="shared" si="9"/>
        <v>0</v>
      </c>
      <c r="AF32" s="66"/>
      <c r="AG32" s="207"/>
      <c r="AH32" s="207"/>
      <c r="AI32" s="207"/>
      <c r="AJ32" s="207">
        <f t="shared" si="10"/>
        <v>0</v>
      </c>
      <c r="AK32" s="432">
        <f t="shared" si="11"/>
        <v>0</v>
      </c>
      <c r="AL32" s="66"/>
    </row>
    <row r="33" spans="1:38" x14ac:dyDescent="0.25">
      <c r="A33" s="63"/>
      <c r="B33" s="207"/>
      <c r="C33" s="207"/>
      <c r="D33" s="207"/>
      <c r="E33" s="207">
        <f t="shared" si="0"/>
        <v>0</v>
      </c>
      <c r="F33" s="429">
        <f t="shared" si="1"/>
        <v>0</v>
      </c>
      <c r="G33" s="66"/>
      <c r="H33" s="207"/>
      <c r="I33" s="207"/>
      <c r="J33" s="207"/>
      <c r="K33" s="207">
        <f t="shared" si="2"/>
        <v>0</v>
      </c>
      <c r="L33" s="432">
        <f t="shared" si="3"/>
        <v>0</v>
      </c>
      <c r="M33" s="66"/>
      <c r="N33" s="66"/>
      <c r="O33" s="207" t="s">
        <v>15</v>
      </c>
      <c r="P33" s="207"/>
      <c r="Q33" s="207"/>
      <c r="R33" s="207">
        <f t="shared" si="4"/>
        <v>0</v>
      </c>
      <c r="S33" s="432">
        <f t="shared" si="5"/>
        <v>0</v>
      </c>
      <c r="T33" s="66"/>
      <c r="U33" s="207" t="s">
        <v>15</v>
      </c>
      <c r="V33" s="207"/>
      <c r="W33" s="207"/>
      <c r="X33" s="207">
        <f t="shared" si="6"/>
        <v>0</v>
      </c>
      <c r="Y33" s="432">
        <f t="shared" si="7"/>
        <v>0</v>
      </c>
      <c r="Z33" s="66"/>
      <c r="AA33" s="207" t="s">
        <v>15</v>
      </c>
      <c r="AB33" s="207"/>
      <c r="AC33" s="207"/>
      <c r="AD33" s="207">
        <f t="shared" si="8"/>
        <v>0</v>
      </c>
      <c r="AE33" s="432">
        <f t="shared" si="9"/>
        <v>0</v>
      </c>
      <c r="AF33" s="66"/>
      <c r="AG33" s="207" t="s">
        <v>15</v>
      </c>
      <c r="AH33" s="207"/>
      <c r="AI33" s="207"/>
      <c r="AJ33" s="207">
        <f t="shared" si="10"/>
        <v>0</v>
      </c>
      <c r="AK33" s="432">
        <f t="shared" si="11"/>
        <v>0</v>
      </c>
      <c r="AL33" s="66"/>
    </row>
    <row r="34" spans="1:38" x14ac:dyDescent="0.25">
      <c r="A34" s="63"/>
      <c r="B34" s="207"/>
      <c r="C34" s="207"/>
      <c r="D34" s="207"/>
      <c r="E34" s="207">
        <f t="shared" si="0"/>
        <v>0</v>
      </c>
      <c r="F34" s="429">
        <f t="shared" si="1"/>
        <v>0</v>
      </c>
      <c r="G34" s="66"/>
      <c r="H34" s="207"/>
      <c r="I34" s="207"/>
      <c r="J34" s="207"/>
      <c r="K34" s="207">
        <f t="shared" si="2"/>
        <v>0</v>
      </c>
      <c r="L34" s="432">
        <f t="shared" si="3"/>
        <v>0</v>
      </c>
      <c r="M34" s="66"/>
      <c r="N34" s="66"/>
      <c r="O34" s="207"/>
      <c r="P34" s="207"/>
      <c r="Q34" s="207"/>
      <c r="R34" s="207">
        <f t="shared" si="4"/>
        <v>0</v>
      </c>
      <c r="S34" s="432">
        <f t="shared" si="5"/>
        <v>0</v>
      </c>
      <c r="T34" s="66"/>
      <c r="U34" s="207"/>
      <c r="V34" s="207"/>
      <c r="W34" s="207"/>
      <c r="X34" s="207">
        <f t="shared" si="6"/>
        <v>0</v>
      </c>
      <c r="Y34" s="432">
        <f t="shared" si="7"/>
        <v>0</v>
      </c>
      <c r="Z34" s="66"/>
      <c r="AA34" s="207"/>
      <c r="AB34" s="207"/>
      <c r="AC34" s="207"/>
      <c r="AD34" s="207">
        <f t="shared" si="8"/>
        <v>0</v>
      </c>
      <c r="AE34" s="432">
        <f t="shared" si="9"/>
        <v>0</v>
      </c>
      <c r="AF34" s="66"/>
      <c r="AG34" s="207"/>
      <c r="AH34" s="207"/>
      <c r="AI34" s="207"/>
      <c r="AJ34" s="207">
        <f t="shared" si="10"/>
        <v>0</v>
      </c>
      <c r="AK34" s="432">
        <f t="shared" si="11"/>
        <v>0</v>
      </c>
      <c r="AL34" s="66"/>
    </row>
    <row r="35" spans="1:38" x14ac:dyDescent="0.25">
      <c r="A35" s="63"/>
      <c r="B35" s="207"/>
      <c r="C35" s="207"/>
      <c r="D35" s="207"/>
      <c r="E35" s="207">
        <f t="shared" si="0"/>
        <v>0</v>
      </c>
      <c r="F35" s="429">
        <f t="shared" si="1"/>
        <v>0</v>
      </c>
      <c r="G35" s="66"/>
      <c r="H35" s="207"/>
      <c r="I35" s="207"/>
      <c r="J35" s="207"/>
      <c r="K35" s="207">
        <f t="shared" si="2"/>
        <v>0</v>
      </c>
      <c r="L35" s="432">
        <f t="shared" si="3"/>
        <v>0</v>
      </c>
      <c r="M35" s="66"/>
      <c r="N35" s="66"/>
      <c r="O35" s="207"/>
      <c r="P35" s="207"/>
      <c r="Q35" s="207"/>
      <c r="R35" s="207">
        <f t="shared" si="4"/>
        <v>0</v>
      </c>
      <c r="S35" s="432">
        <f t="shared" si="5"/>
        <v>0</v>
      </c>
      <c r="T35" s="66"/>
      <c r="U35" s="207"/>
      <c r="V35" s="207"/>
      <c r="W35" s="207"/>
      <c r="X35" s="207">
        <f t="shared" si="6"/>
        <v>0</v>
      </c>
      <c r="Y35" s="432">
        <f t="shared" si="7"/>
        <v>0</v>
      </c>
      <c r="Z35" s="66"/>
      <c r="AA35" s="207"/>
      <c r="AB35" s="207"/>
      <c r="AC35" s="207"/>
      <c r="AD35" s="207">
        <f t="shared" si="8"/>
        <v>0</v>
      </c>
      <c r="AE35" s="432">
        <f t="shared" si="9"/>
        <v>0</v>
      </c>
      <c r="AF35" s="66"/>
      <c r="AG35" s="207"/>
      <c r="AH35" s="207"/>
      <c r="AI35" s="207"/>
      <c r="AJ35" s="207">
        <f t="shared" si="10"/>
        <v>0</v>
      </c>
      <c r="AK35" s="432">
        <f t="shared" si="11"/>
        <v>0</v>
      </c>
      <c r="AL35" s="66"/>
    </row>
    <row r="36" spans="1:38" x14ac:dyDescent="0.25">
      <c r="A36" s="63"/>
      <c r="B36" s="207"/>
      <c r="C36" s="207"/>
      <c r="D36" s="207"/>
      <c r="E36" s="207">
        <f t="shared" si="0"/>
        <v>0</v>
      </c>
      <c r="F36" s="429">
        <f t="shared" si="1"/>
        <v>0</v>
      </c>
      <c r="G36" s="66"/>
      <c r="H36" s="207"/>
      <c r="I36" s="207"/>
      <c r="J36" s="207"/>
      <c r="K36" s="207">
        <f t="shared" si="2"/>
        <v>0</v>
      </c>
      <c r="L36" s="432">
        <f t="shared" si="3"/>
        <v>0</v>
      </c>
      <c r="M36" s="66"/>
      <c r="N36" s="66"/>
      <c r="O36" s="207"/>
      <c r="P36" s="207"/>
      <c r="Q36" s="207"/>
      <c r="R36" s="207">
        <f t="shared" si="4"/>
        <v>0</v>
      </c>
      <c r="S36" s="432">
        <f t="shared" si="5"/>
        <v>0</v>
      </c>
      <c r="T36" s="66"/>
      <c r="U36" s="207"/>
      <c r="V36" s="207"/>
      <c r="W36" s="207"/>
      <c r="X36" s="207">
        <f t="shared" si="6"/>
        <v>0</v>
      </c>
      <c r="Y36" s="432">
        <f t="shared" si="7"/>
        <v>0</v>
      </c>
      <c r="Z36" s="66"/>
      <c r="AA36" s="207"/>
      <c r="AB36" s="207"/>
      <c r="AC36" s="207"/>
      <c r="AD36" s="207">
        <f t="shared" si="8"/>
        <v>0</v>
      </c>
      <c r="AE36" s="432">
        <f t="shared" si="9"/>
        <v>0</v>
      </c>
      <c r="AF36" s="66"/>
      <c r="AG36" s="207"/>
      <c r="AH36" s="207"/>
      <c r="AI36" s="207"/>
      <c r="AJ36" s="207">
        <f t="shared" si="10"/>
        <v>0</v>
      </c>
      <c r="AK36" s="432">
        <f t="shared" si="11"/>
        <v>0</v>
      </c>
      <c r="AL36" s="66"/>
    </row>
    <row r="37" spans="1:38" x14ac:dyDescent="0.25">
      <c r="A37" s="63"/>
      <c r="B37" s="207"/>
      <c r="C37" s="207"/>
      <c r="D37" s="207"/>
      <c r="E37" s="207">
        <f t="shared" si="0"/>
        <v>0</v>
      </c>
      <c r="F37" s="429">
        <f t="shared" si="1"/>
        <v>0</v>
      </c>
      <c r="G37" s="66"/>
      <c r="H37" s="207"/>
      <c r="I37" s="207"/>
      <c r="J37" s="207"/>
      <c r="K37" s="207">
        <f t="shared" si="2"/>
        <v>0</v>
      </c>
      <c r="L37" s="432">
        <f t="shared" si="3"/>
        <v>0</v>
      </c>
      <c r="M37" s="66"/>
      <c r="N37" s="66"/>
      <c r="O37" s="207"/>
      <c r="P37" s="207"/>
      <c r="Q37" s="207"/>
      <c r="R37" s="207">
        <f t="shared" si="4"/>
        <v>0</v>
      </c>
      <c r="S37" s="432">
        <f t="shared" si="5"/>
        <v>0</v>
      </c>
      <c r="T37" s="66"/>
      <c r="U37" s="207"/>
      <c r="V37" s="207"/>
      <c r="W37" s="207"/>
      <c r="X37" s="207">
        <f t="shared" si="6"/>
        <v>0</v>
      </c>
      <c r="Y37" s="432">
        <f t="shared" si="7"/>
        <v>0</v>
      </c>
      <c r="Z37" s="66"/>
      <c r="AA37" s="207"/>
      <c r="AB37" s="207"/>
      <c r="AC37" s="207"/>
      <c r="AD37" s="207">
        <f t="shared" si="8"/>
        <v>0</v>
      </c>
      <c r="AE37" s="432">
        <f t="shared" si="9"/>
        <v>0</v>
      </c>
      <c r="AF37" s="66"/>
      <c r="AG37" s="207"/>
      <c r="AH37" s="207"/>
      <c r="AI37" s="207"/>
      <c r="AJ37" s="207">
        <f t="shared" si="10"/>
        <v>0</v>
      </c>
      <c r="AK37" s="432">
        <f t="shared" si="11"/>
        <v>0</v>
      </c>
      <c r="AL37" s="66"/>
    </row>
    <row r="38" spans="1:38" x14ac:dyDescent="0.25">
      <c r="A38" s="63"/>
      <c r="B38" s="207"/>
      <c r="C38" s="207"/>
      <c r="D38" s="207"/>
      <c r="E38" s="207">
        <f t="shared" si="0"/>
        <v>0</v>
      </c>
      <c r="F38" s="429">
        <f t="shared" si="1"/>
        <v>0</v>
      </c>
      <c r="G38" s="66"/>
      <c r="H38" s="207"/>
      <c r="I38" s="207"/>
      <c r="J38" s="207"/>
      <c r="K38" s="207">
        <f t="shared" si="2"/>
        <v>0</v>
      </c>
      <c r="L38" s="432">
        <f t="shared" si="3"/>
        <v>0</v>
      </c>
      <c r="M38" s="66"/>
      <c r="N38" s="66"/>
      <c r="O38" s="207"/>
      <c r="P38" s="207"/>
      <c r="Q38" s="207"/>
      <c r="R38" s="207">
        <f t="shared" si="4"/>
        <v>0</v>
      </c>
      <c r="S38" s="432">
        <f t="shared" si="5"/>
        <v>0</v>
      </c>
      <c r="T38" s="66"/>
      <c r="U38" s="207"/>
      <c r="V38" s="207"/>
      <c r="W38" s="207"/>
      <c r="X38" s="207">
        <f t="shared" si="6"/>
        <v>0</v>
      </c>
      <c r="Y38" s="432">
        <f t="shared" si="7"/>
        <v>0</v>
      </c>
      <c r="Z38" s="66"/>
      <c r="AA38" s="207"/>
      <c r="AB38" s="207"/>
      <c r="AC38" s="207"/>
      <c r="AD38" s="207">
        <f t="shared" si="8"/>
        <v>0</v>
      </c>
      <c r="AE38" s="432">
        <f t="shared" si="9"/>
        <v>0</v>
      </c>
      <c r="AF38" s="66"/>
      <c r="AG38" s="207"/>
      <c r="AH38" s="207"/>
      <c r="AI38" s="207"/>
      <c r="AJ38" s="207">
        <f t="shared" si="10"/>
        <v>0</v>
      </c>
      <c r="AK38" s="432">
        <f t="shared" si="11"/>
        <v>0</v>
      </c>
      <c r="AL38" s="66"/>
    </row>
    <row r="39" spans="1:38" x14ac:dyDescent="0.25">
      <c r="A39" s="63"/>
      <c r="B39" s="207"/>
      <c r="C39" s="207"/>
      <c r="D39" s="207"/>
      <c r="E39" s="207">
        <f t="shared" si="0"/>
        <v>0</v>
      </c>
      <c r="F39" s="429">
        <f t="shared" si="1"/>
        <v>0</v>
      </c>
      <c r="G39" s="66"/>
      <c r="H39" s="207"/>
      <c r="I39" s="207"/>
      <c r="J39" s="207"/>
      <c r="K39" s="207">
        <f t="shared" si="2"/>
        <v>0</v>
      </c>
      <c r="L39" s="432">
        <f t="shared" si="3"/>
        <v>0</v>
      </c>
      <c r="M39" s="66"/>
      <c r="N39" s="66"/>
      <c r="O39" s="207"/>
      <c r="P39" s="207"/>
      <c r="Q39" s="207"/>
      <c r="R39" s="207">
        <f t="shared" si="4"/>
        <v>0</v>
      </c>
      <c r="S39" s="432">
        <f t="shared" si="5"/>
        <v>0</v>
      </c>
      <c r="T39" s="66"/>
      <c r="U39" s="207"/>
      <c r="V39" s="207"/>
      <c r="W39" s="207"/>
      <c r="X39" s="207">
        <f t="shared" si="6"/>
        <v>0</v>
      </c>
      <c r="Y39" s="432">
        <f t="shared" si="7"/>
        <v>0</v>
      </c>
      <c r="Z39" s="66"/>
      <c r="AA39" s="207"/>
      <c r="AB39" s="207"/>
      <c r="AC39" s="207"/>
      <c r="AD39" s="207">
        <f t="shared" si="8"/>
        <v>0</v>
      </c>
      <c r="AE39" s="432">
        <f t="shared" si="9"/>
        <v>0</v>
      </c>
      <c r="AF39" s="66"/>
      <c r="AG39" s="207"/>
      <c r="AH39" s="207"/>
      <c r="AI39" s="207"/>
      <c r="AJ39" s="207">
        <f t="shared" si="10"/>
        <v>0</v>
      </c>
      <c r="AK39" s="432">
        <f t="shared" si="11"/>
        <v>0</v>
      </c>
      <c r="AL39" s="66"/>
    </row>
    <row r="40" spans="1:38" x14ac:dyDescent="0.25">
      <c r="A40" s="63"/>
      <c r="B40" s="207"/>
      <c r="C40" s="207"/>
      <c r="D40" s="207"/>
      <c r="E40" s="207">
        <f t="shared" si="0"/>
        <v>0</v>
      </c>
      <c r="F40" s="429">
        <f t="shared" si="1"/>
        <v>0</v>
      </c>
      <c r="G40" s="66"/>
      <c r="H40" s="207"/>
      <c r="I40" s="207"/>
      <c r="J40" s="207"/>
      <c r="K40" s="207">
        <f t="shared" si="2"/>
        <v>0</v>
      </c>
      <c r="L40" s="432">
        <f t="shared" si="3"/>
        <v>0</v>
      </c>
      <c r="M40" s="66"/>
      <c r="N40" s="66"/>
      <c r="O40" s="207"/>
      <c r="P40" s="207"/>
      <c r="Q40" s="207"/>
      <c r="R40" s="207">
        <f t="shared" si="4"/>
        <v>0</v>
      </c>
      <c r="S40" s="432">
        <f t="shared" si="5"/>
        <v>0</v>
      </c>
      <c r="T40" s="66"/>
      <c r="U40" s="207"/>
      <c r="V40" s="207"/>
      <c r="W40" s="207"/>
      <c r="X40" s="207">
        <f t="shared" si="6"/>
        <v>0</v>
      </c>
      <c r="Y40" s="432">
        <f t="shared" si="7"/>
        <v>0</v>
      </c>
      <c r="Z40" s="66"/>
      <c r="AA40" s="207"/>
      <c r="AB40" s="207"/>
      <c r="AC40" s="207"/>
      <c r="AD40" s="207">
        <f t="shared" si="8"/>
        <v>0</v>
      </c>
      <c r="AE40" s="432">
        <f t="shared" si="9"/>
        <v>0</v>
      </c>
      <c r="AF40" s="66"/>
      <c r="AG40" s="207"/>
      <c r="AH40" s="207"/>
      <c r="AI40" s="207"/>
      <c r="AJ40" s="207">
        <f t="shared" si="10"/>
        <v>0</v>
      </c>
      <c r="AK40" s="432">
        <f t="shared" si="11"/>
        <v>0</v>
      </c>
      <c r="AL40" s="66"/>
    </row>
    <row r="41" spans="1:38" x14ac:dyDescent="0.25">
      <c r="A41" s="63"/>
      <c r="B41" s="207"/>
      <c r="C41" s="207"/>
      <c r="D41" s="207"/>
      <c r="E41" s="207">
        <f t="shared" si="0"/>
        <v>0</v>
      </c>
      <c r="F41" s="429">
        <f t="shared" si="1"/>
        <v>0</v>
      </c>
      <c r="G41" s="66"/>
      <c r="H41" s="207"/>
      <c r="I41" s="207"/>
      <c r="J41" s="207"/>
      <c r="K41" s="207">
        <f t="shared" si="2"/>
        <v>0</v>
      </c>
      <c r="L41" s="432">
        <f t="shared" si="3"/>
        <v>0</v>
      </c>
      <c r="M41" s="66"/>
      <c r="N41" s="66"/>
      <c r="O41" s="207"/>
      <c r="P41" s="207"/>
      <c r="Q41" s="207"/>
      <c r="R41" s="207">
        <f t="shared" si="4"/>
        <v>0</v>
      </c>
      <c r="S41" s="432">
        <f t="shared" si="5"/>
        <v>0</v>
      </c>
      <c r="T41" s="66"/>
      <c r="U41" s="207"/>
      <c r="V41" s="207"/>
      <c r="W41" s="207"/>
      <c r="X41" s="207">
        <f t="shared" si="6"/>
        <v>0</v>
      </c>
      <c r="Y41" s="432">
        <f t="shared" si="7"/>
        <v>0</v>
      </c>
      <c r="Z41" s="66"/>
      <c r="AA41" s="207"/>
      <c r="AB41" s="207"/>
      <c r="AC41" s="207"/>
      <c r="AD41" s="207">
        <f t="shared" si="8"/>
        <v>0</v>
      </c>
      <c r="AE41" s="432">
        <f t="shared" si="9"/>
        <v>0</v>
      </c>
      <c r="AF41" s="66"/>
      <c r="AG41" s="207"/>
      <c r="AH41" s="207"/>
      <c r="AI41" s="207"/>
      <c r="AJ41" s="207">
        <f t="shared" si="10"/>
        <v>0</v>
      </c>
      <c r="AK41" s="432">
        <f t="shared" si="11"/>
        <v>0</v>
      </c>
      <c r="AL41" s="66"/>
    </row>
    <row r="42" spans="1:38" x14ac:dyDescent="0.25">
      <c r="A42" s="63"/>
      <c r="B42" s="207"/>
      <c r="C42" s="207"/>
      <c r="D42" s="207"/>
      <c r="E42" s="207">
        <f t="shared" si="0"/>
        <v>0</v>
      </c>
      <c r="F42" s="429">
        <f t="shared" si="1"/>
        <v>0</v>
      </c>
      <c r="G42" s="66"/>
      <c r="H42" s="207"/>
      <c r="I42" s="207"/>
      <c r="J42" s="207"/>
      <c r="K42" s="207">
        <f t="shared" si="2"/>
        <v>0</v>
      </c>
      <c r="L42" s="432">
        <f t="shared" si="3"/>
        <v>0</v>
      </c>
      <c r="M42" s="66"/>
      <c r="N42" s="66"/>
      <c r="O42" s="207"/>
      <c r="P42" s="207"/>
      <c r="Q42" s="207"/>
      <c r="R42" s="207">
        <f t="shared" si="4"/>
        <v>0</v>
      </c>
      <c r="S42" s="432">
        <f t="shared" si="5"/>
        <v>0</v>
      </c>
      <c r="T42" s="66"/>
      <c r="U42" s="207"/>
      <c r="V42" s="207"/>
      <c r="W42" s="207"/>
      <c r="X42" s="207">
        <f t="shared" si="6"/>
        <v>0</v>
      </c>
      <c r="Y42" s="432">
        <f t="shared" si="7"/>
        <v>0</v>
      </c>
      <c r="Z42" s="66"/>
      <c r="AA42" s="207"/>
      <c r="AB42" s="207"/>
      <c r="AC42" s="207"/>
      <c r="AD42" s="207">
        <f t="shared" si="8"/>
        <v>0</v>
      </c>
      <c r="AE42" s="432">
        <f t="shared" si="9"/>
        <v>0</v>
      </c>
      <c r="AF42" s="66"/>
      <c r="AG42" s="207"/>
      <c r="AH42" s="207"/>
      <c r="AI42" s="207"/>
      <c r="AJ42" s="207">
        <f t="shared" si="10"/>
        <v>0</v>
      </c>
      <c r="AK42" s="432">
        <f t="shared" si="11"/>
        <v>0</v>
      </c>
      <c r="AL42" s="66"/>
    </row>
    <row r="43" spans="1:38" x14ac:dyDescent="0.25">
      <c r="A43" s="63"/>
      <c r="B43" s="207"/>
      <c r="C43" s="207"/>
      <c r="D43" s="207"/>
      <c r="E43" s="207">
        <f t="shared" si="0"/>
        <v>0</v>
      </c>
      <c r="F43" s="429">
        <f t="shared" si="1"/>
        <v>0</v>
      </c>
      <c r="G43" s="66"/>
      <c r="H43" s="207"/>
      <c r="I43" s="207"/>
      <c r="J43" s="207"/>
      <c r="K43" s="207">
        <f t="shared" si="2"/>
        <v>0</v>
      </c>
      <c r="L43" s="432">
        <f t="shared" si="3"/>
        <v>0</v>
      </c>
      <c r="M43" s="66"/>
      <c r="N43" s="66"/>
      <c r="O43" s="207"/>
      <c r="P43" s="207"/>
      <c r="Q43" s="207"/>
      <c r="R43" s="207">
        <f t="shared" si="4"/>
        <v>0</v>
      </c>
      <c r="S43" s="432">
        <f t="shared" si="5"/>
        <v>0</v>
      </c>
      <c r="T43" s="66"/>
      <c r="U43" s="207"/>
      <c r="V43" s="207"/>
      <c r="W43" s="207"/>
      <c r="X43" s="207">
        <f t="shared" si="6"/>
        <v>0</v>
      </c>
      <c r="Y43" s="432">
        <f t="shared" si="7"/>
        <v>0</v>
      </c>
      <c r="Z43" s="66"/>
      <c r="AA43" s="207"/>
      <c r="AB43" s="207"/>
      <c r="AC43" s="207"/>
      <c r="AD43" s="207">
        <f t="shared" si="8"/>
        <v>0</v>
      </c>
      <c r="AE43" s="432">
        <f t="shared" si="9"/>
        <v>0</v>
      </c>
      <c r="AF43" s="66"/>
      <c r="AG43" s="207"/>
      <c r="AH43" s="207"/>
      <c r="AI43" s="207"/>
      <c r="AJ43" s="207">
        <f t="shared" si="10"/>
        <v>0</v>
      </c>
      <c r="AK43" s="432">
        <f t="shared" si="11"/>
        <v>0</v>
      </c>
      <c r="AL43" s="66"/>
    </row>
    <row r="44" spans="1:38" x14ac:dyDescent="0.25">
      <c r="A44" s="63"/>
      <c r="B44" s="207"/>
      <c r="C44" s="207"/>
      <c r="D44" s="207"/>
      <c r="E44" s="207">
        <f t="shared" si="0"/>
        <v>0</v>
      </c>
      <c r="F44" s="429">
        <f t="shared" si="1"/>
        <v>0</v>
      </c>
      <c r="G44" s="66"/>
      <c r="H44" s="207"/>
      <c r="I44" s="207"/>
      <c r="J44" s="207"/>
      <c r="K44" s="207">
        <f t="shared" si="2"/>
        <v>0</v>
      </c>
      <c r="L44" s="432">
        <f t="shared" si="3"/>
        <v>0</v>
      </c>
      <c r="M44" s="66"/>
      <c r="N44" s="66"/>
      <c r="O44" s="207"/>
      <c r="P44" s="207"/>
      <c r="Q44" s="207"/>
      <c r="R44" s="207">
        <f t="shared" si="4"/>
        <v>0</v>
      </c>
      <c r="S44" s="432">
        <f t="shared" si="5"/>
        <v>0</v>
      </c>
      <c r="T44" s="66"/>
      <c r="U44" s="207"/>
      <c r="V44" s="207"/>
      <c r="W44" s="207"/>
      <c r="X44" s="207">
        <f t="shared" si="6"/>
        <v>0</v>
      </c>
      <c r="Y44" s="432">
        <f t="shared" si="7"/>
        <v>0</v>
      </c>
      <c r="Z44" s="66"/>
      <c r="AA44" s="207"/>
      <c r="AB44" s="207"/>
      <c r="AC44" s="207"/>
      <c r="AD44" s="207">
        <f t="shared" si="8"/>
        <v>0</v>
      </c>
      <c r="AE44" s="432">
        <f t="shared" si="9"/>
        <v>0</v>
      </c>
      <c r="AF44" s="66"/>
      <c r="AG44" s="207"/>
      <c r="AH44" s="207"/>
      <c r="AI44" s="207"/>
      <c r="AJ44" s="207">
        <f t="shared" si="10"/>
        <v>0</v>
      </c>
      <c r="AK44" s="432">
        <f t="shared" si="11"/>
        <v>0</v>
      </c>
      <c r="AL44" s="66"/>
    </row>
    <row r="45" spans="1:38" x14ac:dyDescent="0.25">
      <c r="A45" s="63"/>
      <c r="B45" s="207"/>
      <c r="C45" s="207"/>
      <c r="D45" s="207"/>
      <c r="E45" s="207">
        <f t="shared" si="0"/>
        <v>0</v>
      </c>
      <c r="F45" s="429">
        <f t="shared" si="1"/>
        <v>0</v>
      </c>
      <c r="G45" s="66"/>
      <c r="H45" s="207"/>
      <c r="I45" s="207"/>
      <c r="J45" s="207"/>
      <c r="K45" s="207">
        <f t="shared" si="2"/>
        <v>0</v>
      </c>
      <c r="L45" s="432">
        <f t="shared" si="3"/>
        <v>0</v>
      </c>
      <c r="M45" s="66"/>
      <c r="N45" s="66"/>
      <c r="O45" s="207"/>
      <c r="P45" s="207"/>
      <c r="Q45" s="207"/>
      <c r="R45" s="207">
        <f t="shared" si="4"/>
        <v>0</v>
      </c>
      <c r="S45" s="432">
        <f t="shared" si="5"/>
        <v>0</v>
      </c>
      <c r="T45" s="66"/>
      <c r="U45" s="207"/>
      <c r="V45" s="207"/>
      <c r="W45" s="207"/>
      <c r="X45" s="207">
        <f t="shared" si="6"/>
        <v>0</v>
      </c>
      <c r="Y45" s="432">
        <f t="shared" si="7"/>
        <v>0</v>
      </c>
      <c r="Z45" s="66"/>
      <c r="AA45" s="207"/>
      <c r="AB45" s="207"/>
      <c r="AC45" s="207"/>
      <c r="AD45" s="207">
        <f t="shared" si="8"/>
        <v>0</v>
      </c>
      <c r="AE45" s="432">
        <f t="shared" si="9"/>
        <v>0</v>
      </c>
      <c r="AF45" s="66"/>
      <c r="AG45" s="207"/>
      <c r="AH45" s="207"/>
      <c r="AI45" s="207"/>
      <c r="AJ45" s="207">
        <f t="shared" si="10"/>
        <v>0</v>
      </c>
      <c r="AK45" s="432">
        <f t="shared" si="11"/>
        <v>0</v>
      </c>
      <c r="AL45" s="66"/>
    </row>
    <row r="46" spans="1:38" x14ac:dyDescent="0.25">
      <c r="A46" s="63"/>
      <c r="B46" s="207"/>
      <c r="C46" s="207"/>
      <c r="D46" s="207"/>
      <c r="E46" s="207">
        <f t="shared" si="0"/>
        <v>0</v>
      </c>
      <c r="F46" s="429">
        <f t="shared" si="1"/>
        <v>0</v>
      </c>
      <c r="G46" s="66"/>
      <c r="H46" s="207"/>
      <c r="I46" s="207"/>
      <c r="J46" s="207"/>
      <c r="K46" s="207">
        <f t="shared" si="2"/>
        <v>0</v>
      </c>
      <c r="L46" s="432">
        <f t="shared" si="3"/>
        <v>0</v>
      </c>
      <c r="M46" s="66"/>
      <c r="N46" s="66"/>
      <c r="O46" s="207"/>
      <c r="P46" s="207"/>
      <c r="Q46" s="207"/>
      <c r="R46" s="207">
        <f t="shared" si="4"/>
        <v>0</v>
      </c>
      <c r="S46" s="432">
        <f t="shared" si="5"/>
        <v>0</v>
      </c>
      <c r="T46" s="66"/>
      <c r="U46" s="207"/>
      <c r="V46" s="207"/>
      <c r="W46" s="207"/>
      <c r="X46" s="207">
        <f t="shared" si="6"/>
        <v>0</v>
      </c>
      <c r="Y46" s="432">
        <f t="shared" si="7"/>
        <v>0</v>
      </c>
      <c r="Z46" s="66"/>
      <c r="AA46" s="207"/>
      <c r="AB46" s="207"/>
      <c r="AC46" s="207"/>
      <c r="AD46" s="207">
        <f t="shared" si="8"/>
        <v>0</v>
      </c>
      <c r="AE46" s="432">
        <f t="shared" si="9"/>
        <v>0</v>
      </c>
      <c r="AF46" s="66"/>
      <c r="AG46" s="207"/>
      <c r="AH46" s="207"/>
      <c r="AI46" s="207"/>
      <c r="AJ46" s="207">
        <f t="shared" si="10"/>
        <v>0</v>
      </c>
      <c r="AK46" s="432">
        <f t="shared" si="11"/>
        <v>0</v>
      </c>
      <c r="AL46" s="66"/>
    </row>
    <row r="47" spans="1:38" x14ac:dyDescent="0.25">
      <c r="A47" s="63"/>
      <c r="B47" s="207"/>
      <c r="C47" s="207"/>
      <c r="D47" s="207"/>
      <c r="E47" s="207">
        <f t="shared" si="0"/>
        <v>0</v>
      </c>
      <c r="F47" s="429">
        <f t="shared" si="1"/>
        <v>0</v>
      </c>
      <c r="G47" s="66"/>
      <c r="H47" s="207"/>
      <c r="I47" s="207"/>
      <c r="J47" s="207"/>
      <c r="K47" s="207">
        <f t="shared" si="2"/>
        <v>0</v>
      </c>
      <c r="L47" s="432">
        <f t="shared" si="3"/>
        <v>0</v>
      </c>
      <c r="M47" s="66"/>
      <c r="N47" s="66"/>
      <c r="O47" s="207"/>
      <c r="P47" s="207"/>
      <c r="Q47" s="207"/>
      <c r="R47" s="207">
        <f t="shared" si="4"/>
        <v>0</v>
      </c>
      <c r="S47" s="432">
        <f t="shared" si="5"/>
        <v>0</v>
      </c>
      <c r="T47" s="66"/>
      <c r="U47" s="207"/>
      <c r="V47" s="207"/>
      <c r="W47" s="207"/>
      <c r="X47" s="207">
        <f t="shared" si="6"/>
        <v>0</v>
      </c>
      <c r="Y47" s="432">
        <f t="shared" si="7"/>
        <v>0</v>
      </c>
      <c r="Z47" s="66"/>
      <c r="AA47" s="207"/>
      <c r="AB47" s="207"/>
      <c r="AC47" s="207"/>
      <c r="AD47" s="207">
        <f t="shared" si="8"/>
        <v>0</v>
      </c>
      <c r="AE47" s="432">
        <f t="shared" si="9"/>
        <v>0</v>
      </c>
      <c r="AF47" s="66"/>
      <c r="AG47" s="207"/>
      <c r="AH47" s="207"/>
      <c r="AI47" s="207"/>
      <c r="AJ47" s="207">
        <f t="shared" si="10"/>
        <v>0</v>
      </c>
      <c r="AK47" s="432">
        <f t="shared" si="11"/>
        <v>0</v>
      </c>
      <c r="AL47" s="66"/>
    </row>
    <row r="48" spans="1:38" x14ac:dyDescent="0.25">
      <c r="A48" s="63"/>
      <c r="B48" s="207"/>
      <c r="C48" s="207"/>
      <c r="D48" s="207"/>
      <c r="E48" s="207">
        <f t="shared" si="0"/>
        <v>0</v>
      </c>
      <c r="F48" s="429">
        <f t="shared" si="1"/>
        <v>0</v>
      </c>
      <c r="G48" s="66"/>
      <c r="H48" s="207"/>
      <c r="I48" s="207"/>
      <c r="J48" s="207"/>
      <c r="K48" s="207">
        <f t="shared" si="2"/>
        <v>0</v>
      </c>
      <c r="L48" s="432">
        <f t="shared" si="3"/>
        <v>0</v>
      </c>
      <c r="M48" s="66"/>
      <c r="N48" s="66"/>
      <c r="O48" s="207"/>
      <c r="P48" s="207"/>
      <c r="Q48" s="207"/>
      <c r="R48" s="207">
        <f t="shared" si="4"/>
        <v>0</v>
      </c>
      <c r="S48" s="432">
        <f t="shared" si="5"/>
        <v>0</v>
      </c>
      <c r="T48" s="66"/>
      <c r="U48" s="207"/>
      <c r="V48" s="207"/>
      <c r="W48" s="207"/>
      <c r="X48" s="207">
        <f t="shared" si="6"/>
        <v>0</v>
      </c>
      <c r="Y48" s="432">
        <f t="shared" si="7"/>
        <v>0</v>
      </c>
      <c r="Z48" s="66"/>
      <c r="AA48" s="207"/>
      <c r="AB48" s="207"/>
      <c r="AC48" s="207"/>
      <c r="AD48" s="207">
        <f t="shared" si="8"/>
        <v>0</v>
      </c>
      <c r="AE48" s="432">
        <f t="shared" si="9"/>
        <v>0</v>
      </c>
      <c r="AF48" s="66"/>
      <c r="AG48" s="207"/>
      <c r="AH48" s="207"/>
      <c r="AI48" s="207"/>
      <c r="AJ48" s="207">
        <f t="shared" si="10"/>
        <v>0</v>
      </c>
      <c r="AK48" s="432">
        <f t="shared" si="11"/>
        <v>0</v>
      </c>
      <c r="AL48" s="66"/>
    </row>
    <row r="49" spans="1:38" x14ac:dyDescent="0.25">
      <c r="A49" s="63"/>
      <c r="B49" s="207"/>
      <c r="C49" s="207"/>
      <c r="D49" s="207"/>
      <c r="E49" s="207">
        <f t="shared" si="0"/>
        <v>0</v>
      </c>
      <c r="F49" s="429">
        <f t="shared" si="1"/>
        <v>0</v>
      </c>
      <c r="G49" s="66"/>
      <c r="H49" s="207"/>
      <c r="I49" s="207"/>
      <c r="J49" s="207"/>
      <c r="K49" s="207">
        <f t="shared" si="2"/>
        <v>0</v>
      </c>
      <c r="L49" s="432">
        <f t="shared" si="3"/>
        <v>0</v>
      </c>
      <c r="M49" s="66"/>
      <c r="N49" s="66"/>
      <c r="O49" s="207"/>
      <c r="P49" s="207"/>
      <c r="Q49" s="207"/>
      <c r="R49" s="207">
        <f t="shared" si="4"/>
        <v>0</v>
      </c>
      <c r="S49" s="432">
        <f t="shared" si="5"/>
        <v>0</v>
      </c>
      <c r="T49" s="66"/>
      <c r="U49" s="207"/>
      <c r="V49" s="207"/>
      <c r="W49" s="207"/>
      <c r="X49" s="207">
        <f t="shared" si="6"/>
        <v>0</v>
      </c>
      <c r="Y49" s="432">
        <f t="shared" si="7"/>
        <v>0</v>
      </c>
      <c r="Z49" s="66"/>
      <c r="AA49" s="207"/>
      <c r="AB49" s="207"/>
      <c r="AC49" s="207"/>
      <c r="AD49" s="207">
        <f t="shared" si="8"/>
        <v>0</v>
      </c>
      <c r="AE49" s="432">
        <f t="shared" si="9"/>
        <v>0</v>
      </c>
      <c r="AF49" s="66"/>
      <c r="AG49" s="207"/>
      <c r="AH49" s="207"/>
      <c r="AI49" s="207"/>
      <c r="AJ49" s="207">
        <f t="shared" si="10"/>
        <v>0</v>
      </c>
      <c r="AK49" s="432">
        <f t="shared" si="11"/>
        <v>0</v>
      </c>
      <c r="AL49" s="66"/>
    </row>
    <row r="50" spans="1:38" x14ac:dyDescent="0.25">
      <c r="A50" s="63"/>
      <c r="B50" s="207"/>
      <c r="C50" s="207"/>
      <c r="D50" s="207"/>
      <c r="E50" s="207">
        <f t="shared" si="0"/>
        <v>0</v>
      </c>
      <c r="F50" s="429">
        <f t="shared" si="1"/>
        <v>0</v>
      </c>
      <c r="G50" s="66"/>
      <c r="H50" s="207"/>
      <c r="I50" s="207"/>
      <c r="J50" s="207"/>
      <c r="K50" s="207">
        <f t="shared" si="2"/>
        <v>0</v>
      </c>
      <c r="L50" s="432">
        <f t="shared" si="3"/>
        <v>0</v>
      </c>
      <c r="M50" s="66"/>
      <c r="N50" s="66"/>
      <c r="O50" s="207"/>
      <c r="P50" s="207"/>
      <c r="Q50" s="207"/>
      <c r="R50" s="207">
        <f t="shared" si="4"/>
        <v>0</v>
      </c>
      <c r="S50" s="432">
        <f t="shared" si="5"/>
        <v>0</v>
      </c>
      <c r="T50" s="66"/>
      <c r="U50" s="207"/>
      <c r="V50" s="207"/>
      <c r="W50" s="207"/>
      <c r="X50" s="207">
        <f t="shared" si="6"/>
        <v>0</v>
      </c>
      <c r="Y50" s="432">
        <f t="shared" si="7"/>
        <v>0</v>
      </c>
      <c r="Z50" s="66"/>
      <c r="AA50" s="207"/>
      <c r="AB50" s="207"/>
      <c r="AC50" s="207"/>
      <c r="AD50" s="207">
        <f t="shared" si="8"/>
        <v>0</v>
      </c>
      <c r="AE50" s="432">
        <f t="shared" si="9"/>
        <v>0</v>
      </c>
      <c r="AF50" s="66"/>
      <c r="AG50" s="207"/>
      <c r="AH50" s="207"/>
      <c r="AI50" s="207"/>
      <c r="AJ50" s="207">
        <f t="shared" si="10"/>
        <v>0</v>
      </c>
      <c r="AK50" s="432">
        <f t="shared" si="11"/>
        <v>0</v>
      </c>
      <c r="AL50" s="66"/>
    </row>
    <row r="51" spans="1:38" x14ac:dyDescent="0.25">
      <c r="A51" s="63"/>
      <c r="B51" s="207"/>
      <c r="C51" s="207"/>
      <c r="D51" s="207"/>
      <c r="E51" s="207">
        <f t="shared" si="0"/>
        <v>0</v>
      </c>
      <c r="F51" s="429">
        <f t="shared" si="1"/>
        <v>0</v>
      </c>
      <c r="G51" s="66"/>
      <c r="H51" s="207"/>
      <c r="I51" s="207"/>
      <c r="J51" s="207"/>
      <c r="K51" s="207">
        <f t="shared" si="2"/>
        <v>0</v>
      </c>
      <c r="L51" s="432">
        <f t="shared" si="3"/>
        <v>0</v>
      </c>
      <c r="M51" s="66"/>
      <c r="N51" s="66"/>
      <c r="O51" s="207"/>
      <c r="P51" s="207"/>
      <c r="Q51" s="207"/>
      <c r="R51" s="207">
        <f t="shared" si="4"/>
        <v>0</v>
      </c>
      <c r="S51" s="432">
        <f t="shared" si="5"/>
        <v>0</v>
      </c>
      <c r="T51" s="66"/>
      <c r="U51" s="207"/>
      <c r="V51" s="207"/>
      <c r="W51" s="207"/>
      <c r="X51" s="207">
        <f t="shared" si="6"/>
        <v>0</v>
      </c>
      <c r="Y51" s="432">
        <f t="shared" si="7"/>
        <v>0</v>
      </c>
      <c r="Z51" s="66"/>
      <c r="AA51" s="207"/>
      <c r="AB51" s="207"/>
      <c r="AC51" s="207"/>
      <c r="AD51" s="207">
        <f t="shared" si="8"/>
        <v>0</v>
      </c>
      <c r="AE51" s="432">
        <f t="shared" si="9"/>
        <v>0</v>
      </c>
      <c r="AF51" s="66"/>
      <c r="AG51" s="207"/>
      <c r="AH51" s="207"/>
      <c r="AI51" s="207"/>
      <c r="AJ51" s="207">
        <f t="shared" si="10"/>
        <v>0</v>
      </c>
      <c r="AK51" s="432">
        <f t="shared" si="11"/>
        <v>0</v>
      </c>
      <c r="AL51" s="66"/>
    </row>
    <row r="52" spans="1:38" x14ac:dyDescent="0.25">
      <c r="A52" s="63"/>
      <c r="B52" s="207"/>
      <c r="C52" s="207"/>
      <c r="D52" s="207"/>
      <c r="E52" s="207">
        <f t="shared" si="0"/>
        <v>0</v>
      </c>
      <c r="F52" s="429">
        <f t="shared" si="1"/>
        <v>0</v>
      </c>
      <c r="G52" s="66"/>
      <c r="H52" s="207"/>
      <c r="I52" s="207"/>
      <c r="J52" s="207"/>
      <c r="K52" s="207">
        <f t="shared" si="2"/>
        <v>0</v>
      </c>
      <c r="L52" s="432">
        <f t="shared" si="3"/>
        <v>0</v>
      </c>
      <c r="M52" s="66"/>
      <c r="N52" s="66"/>
      <c r="O52" s="207"/>
      <c r="P52" s="207"/>
      <c r="Q52" s="207"/>
      <c r="R52" s="207">
        <f t="shared" si="4"/>
        <v>0</v>
      </c>
      <c r="S52" s="432">
        <f t="shared" si="5"/>
        <v>0</v>
      </c>
      <c r="T52" s="66"/>
      <c r="U52" s="207"/>
      <c r="V52" s="207"/>
      <c r="W52" s="207"/>
      <c r="X52" s="207">
        <f t="shared" si="6"/>
        <v>0</v>
      </c>
      <c r="Y52" s="432">
        <f t="shared" si="7"/>
        <v>0</v>
      </c>
      <c r="Z52" s="66"/>
      <c r="AA52" s="207"/>
      <c r="AB52" s="207"/>
      <c r="AC52" s="207"/>
      <c r="AD52" s="207">
        <f t="shared" si="8"/>
        <v>0</v>
      </c>
      <c r="AE52" s="432">
        <f t="shared" si="9"/>
        <v>0</v>
      </c>
      <c r="AF52" s="66"/>
      <c r="AG52" s="207"/>
      <c r="AH52" s="207"/>
      <c r="AI52" s="207"/>
      <c r="AJ52" s="207">
        <f t="shared" si="10"/>
        <v>0</v>
      </c>
      <c r="AK52" s="432">
        <f t="shared" si="11"/>
        <v>0</v>
      </c>
      <c r="AL52" s="66"/>
    </row>
    <row r="53" spans="1:38" x14ac:dyDescent="0.25">
      <c r="A53" s="63"/>
      <c r="B53" s="207"/>
      <c r="C53" s="207"/>
      <c r="D53" s="207"/>
      <c r="E53" s="207">
        <f t="shared" si="0"/>
        <v>0</v>
      </c>
      <c r="F53" s="429">
        <f t="shared" si="1"/>
        <v>0</v>
      </c>
      <c r="G53" s="66"/>
      <c r="H53" s="207"/>
      <c r="I53" s="207"/>
      <c r="J53" s="207"/>
      <c r="K53" s="207">
        <f t="shared" si="2"/>
        <v>0</v>
      </c>
      <c r="L53" s="432">
        <f t="shared" si="3"/>
        <v>0</v>
      </c>
      <c r="M53" s="66"/>
      <c r="N53" s="66"/>
      <c r="O53" s="207"/>
      <c r="P53" s="207"/>
      <c r="Q53" s="207"/>
      <c r="R53" s="207">
        <f t="shared" si="4"/>
        <v>0</v>
      </c>
      <c r="S53" s="432">
        <f t="shared" si="5"/>
        <v>0</v>
      </c>
      <c r="T53" s="66"/>
      <c r="U53" s="207"/>
      <c r="V53" s="207"/>
      <c r="W53" s="207"/>
      <c r="X53" s="207">
        <f t="shared" si="6"/>
        <v>0</v>
      </c>
      <c r="Y53" s="432">
        <f t="shared" si="7"/>
        <v>0</v>
      </c>
      <c r="Z53" s="66"/>
      <c r="AA53" s="207"/>
      <c r="AB53" s="207"/>
      <c r="AC53" s="207"/>
      <c r="AD53" s="207">
        <f t="shared" si="8"/>
        <v>0</v>
      </c>
      <c r="AE53" s="432">
        <f t="shared" si="9"/>
        <v>0</v>
      </c>
      <c r="AF53" s="66"/>
      <c r="AG53" s="207"/>
      <c r="AH53" s="207"/>
      <c r="AI53" s="207"/>
      <c r="AJ53" s="207">
        <f t="shared" si="10"/>
        <v>0</v>
      </c>
      <c r="AK53" s="432">
        <f t="shared" si="11"/>
        <v>0</v>
      </c>
      <c r="AL53" s="66"/>
    </row>
    <row r="54" spans="1:38" x14ac:dyDescent="0.25">
      <c r="A54" s="63"/>
      <c r="B54" s="207"/>
      <c r="C54" s="207"/>
      <c r="D54" s="207"/>
      <c r="E54" s="207">
        <f t="shared" si="0"/>
        <v>0</v>
      </c>
      <c r="F54" s="429">
        <f t="shared" si="1"/>
        <v>0</v>
      </c>
      <c r="G54" s="66"/>
      <c r="H54" s="207"/>
      <c r="I54" s="207"/>
      <c r="J54" s="207"/>
      <c r="K54" s="207">
        <f t="shared" si="2"/>
        <v>0</v>
      </c>
      <c r="L54" s="432">
        <f t="shared" si="3"/>
        <v>0</v>
      </c>
      <c r="M54" s="66"/>
      <c r="N54" s="66"/>
      <c r="O54" s="207"/>
      <c r="P54" s="207"/>
      <c r="Q54" s="207"/>
      <c r="R54" s="207">
        <f t="shared" si="4"/>
        <v>0</v>
      </c>
      <c r="S54" s="432">
        <f t="shared" si="5"/>
        <v>0</v>
      </c>
      <c r="T54" s="66"/>
      <c r="U54" s="207"/>
      <c r="V54" s="207"/>
      <c r="W54" s="207"/>
      <c r="X54" s="207">
        <f t="shared" si="6"/>
        <v>0</v>
      </c>
      <c r="Y54" s="432">
        <f t="shared" si="7"/>
        <v>0</v>
      </c>
      <c r="Z54" s="66"/>
      <c r="AA54" s="207"/>
      <c r="AB54" s="207"/>
      <c r="AC54" s="207"/>
      <c r="AD54" s="207">
        <f t="shared" si="8"/>
        <v>0</v>
      </c>
      <c r="AE54" s="432">
        <f t="shared" si="9"/>
        <v>0</v>
      </c>
      <c r="AF54" s="66"/>
      <c r="AG54" s="207"/>
      <c r="AH54" s="207"/>
      <c r="AI54" s="207"/>
      <c r="AJ54" s="207">
        <f t="shared" si="10"/>
        <v>0</v>
      </c>
      <c r="AK54" s="432">
        <f t="shared" si="11"/>
        <v>0</v>
      </c>
      <c r="AL54" s="66"/>
    </row>
    <row r="55" spans="1:38" x14ac:dyDescent="0.25">
      <c r="A55" s="63"/>
      <c r="B55" s="207"/>
      <c r="C55" s="207"/>
      <c r="D55" s="207"/>
      <c r="E55" s="207">
        <f t="shared" si="0"/>
        <v>0</v>
      </c>
      <c r="F55" s="429">
        <f t="shared" si="1"/>
        <v>0</v>
      </c>
      <c r="G55" s="66"/>
      <c r="H55" s="207"/>
      <c r="I55" s="207"/>
      <c r="J55" s="207"/>
      <c r="K55" s="207">
        <f t="shared" si="2"/>
        <v>0</v>
      </c>
      <c r="L55" s="432">
        <f t="shared" si="3"/>
        <v>0</v>
      </c>
      <c r="M55" s="66"/>
      <c r="N55" s="66"/>
      <c r="O55" s="207"/>
      <c r="P55" s="207"/>
      <c r="Q55" s="207"/>
      <c r="R55" s="207">
        <f t="shared" si="4"/>
        <v>0</v>
      </c>
      <c r="S55" s="432">
        <f t="shared" si="5"/>
        <v>0</v>
      </c>
      <c r="T55" s="66"/>
      <c r="U55" s="207"/>
      <c r="V55" s="207"/>
      <c r="W55" s="207"/>
      <c r="X55" s="207">
        <f t="shared" si="6"/>
        <v>0</v>
      </c>
      <c r="Y55" s="432">
        <f t="shared" si="7"/>
        <v>0</v>
      </c>
      <c r="Z55" s="66"/>
      <c r="AA55" s="207"/>
      <c r="AB55" s="207"/>
      <c r="AC55" s="207"/>
      <c r="AD55" s="207">
        <f t="shared" si="8"/>
        <v>0</v>
      </c>
      <c r="AE55" s="432">
        <f t="shared" si="9"/>
        <v>0</v>
      </c>
      <c r="AF55" s="66"/>
      <c r="AG55" s="207"/>
      <c r="AH55" s="207"/>
      <c r="AI55" s="207"/>
      <c r="AJ55" s="207">
        <f t="shared" si="10"/>
        <v>0</v>
      </c>
      <c r="AK55" s="432">
        <f t="shared" si="11"/>
        <v>0</v>
      </c>
      <c r="AL55" s="66"/>
    </row>
    <row r="56" spans="1:38" x14ac:dyDescent="0.25">
      <c r="A56" s="63"/>
      <c r="B56" s="207"/>
      <c r="C56" s="207"/>
      <c r="D56" s="207"/>
      <c r="E56" s="207">
        <f t="shared" si="0"/>
        <v>0</v>
      </c>
      <c r="F56" s="429">
        <f t="shared" si="1"/>
        <v>0</v>
      </c>
      <c r="G56" s="66"/>
      <c r="H56" s="207"/>
      <c r="I56" s="207"/>
      <c r="J56" s="207"/>
      <c r="K56" s="207">
        <f t="shared" si="2"/>
        <v>0</v>
      </c>
      <c r="L56" s="432">
        <f t="shared" si="3"/>
        <v>0</v>
      </c>
      <c r="M56" s="66"/>
      <c r="N56" s="66"/>
      <c r="O56" s="207"/>
      <c r="P56" s="207"/>
      <c r="Q56" s="207"/>
      <c r="R56" s="207">
        <f t="shared" si="4"/>
        <v>0</v>
      </c>
      <c r="S56" s="432">
        <f t="shared" si="5"/>
        <v>0</v>
      </c>
      <c r="T56" s="66"/>
      <c r="U56" s="207"/>
      <c r="V56" s="207"/>
      <c r="W56" s="207"/>
      <c r="X56" s="207">
        <f t="shared" si="6"/>
        <v>0</v>
      </c>
      <c r="Y56" s="432">
        <f t="shared" si="7"/>
        <v>0</v>
      </c>
      <c r="Z56" s="66"/>
      <c r="AA56" s="207"/>
      <c r="AB56" s="207"/>
      <c r="AC56" s="207"/>
      <c r="AD56" s="207">
        <f t="shared" si="8"/>
        <v>0</v>
      </c>
      <c r="AE56" s="432">
        <f t="shared" si="9"/>
        <v>0</v>
      </c>
      <c r="AF56" s="66"/>
      <c r="AG56" s="207"/>
      <c r="AH56" s="207"/>
      <c r="AI56" s="207"/>
      <c r="AJ56" s="207">
        <f t="shared" si="10"/>
        <v>0</v>
      </c>
      <c r="AK56" s="432">
        <f t="shared" si="11"/>
        <v>0</v>
      </c>
      <c r="AL56" s="66"/>
    </row>
    <row r="57" spans="1:38" x14ac:dyDescent="0.25">
      <c r="A57" s="63"/>
      <c r="B57" s="207"/>
      <c r="C57" s="207"/>
      <c r="D57" s="207"/>
      <c r="E57" s="207">
        <f t="shared" si="0"/>
        <v>0</v>
      </c>
      <c r="F57" s="429">
        <f t="shared" si="1"/>
        <v>0</v>
      </c>
      <c r="G57" s="66"/>
      <c r="H57" s="207"/>
      <c r="I57" s="207"/>
      <c r="J57" s="207"/>
      <c r="K57" s="207">
        <f t="shared" si="2"/>
        <v>0</v>
      </c>
      <c r="L57" s="432">
        <f t="shared" si="3"/>
        <v>0</v>
      </c>
      <c r="M57" s="66"/>
      <c r="N57" s="66"/>
      <c r="O57" s="207"/>
      <c r="P57" s="207"/>
      <c r="Q57" s="207"/>
      <c r="R57" s="207">
        <f t="shared" si="4"/>
        <v>0</v>
      </c>
      <c r="S57" s="432">
        <f t="shared" si="5"/>
        <v>0</v>
      </c>
      <c r="T57" s="66"/>
      <c r="U57" s="207"/>
      <c r="V57" s="207"/>
      <c r="W57" s="207"/>
      <c r="X57" s="207">
        <f t="shared" si="6"/>
        <v>0</v>
      </c>
      <c r="Y57" s="432">
        <f t="shared" si="7"/>
        <v>0</v>
      </c>
      <c r="Z57" s="66"/>
      <c r="AA57" s="207"/>
      <c r="AB57" s="207"/>
      <c r="AC57" s="207"/>
      <c r="AD57" s="207">
        <f t="shared" si="8"/>
        <v>0</v>
      </c>
      <c r="AE57" s="432">
        <f t="shared" si="9"/>
        <v>0</v>
      </c>
      <c r="AF57" s="66"/>
      <c r="AG57" s="207"/>
      <c r="AH57" s="207"/>
      <c r="AI57" s="207"/>
      <c r="AJ57" s="207">
        <f t="shared" si="10"/>
        <v>0</v>
      </c>
      <c r="AK57" s="432">
        <f t="shared" si="11"/>
        <v>0</v>
      </c>
      <c r="AL57" s="66"/>
    </row>
    <row r="58" spans="1:38" x14ac:dyDescent="0.25">
      <c r="A58" s="63"/>
      <c r="B58" s="207"/>
      <c r="C58" s="207"/>
      <c r="D58" s="207"/>
      <c r="E58" s="207">
        <f t="shared" si="0"/>
        <v>0</v>
      </c>
      <c r="F58" s="429">
        <f t="shared" si="1"/>
        <v>0</v>
      </c>
      <c r="G58" s="66"/>
      <c r="H58" s="207"/>
      <c r="I58" s="207"/>
      <c r="J58" s="207"/>
      <c r="K58" s="207">
        <f t="shared" si="2"/>
        <v>0</v>
      </c>
      <c r="L58" s="432">
        <f t="shared" si="3"/>
        <v>0</v>
      </c>
      <c r="M58" s="66"/>
      <c r="N58" s="66"/>
      <c r="O58" s="207"/>
      <c r="P58" s="207"/>
      <c r="Q58" s="207"/>
      <c r="R58" s="207">
        <f t="shared" si="4"/>
        <v>0</v>
      </c>
      <c r="S58" s="432">
        <f t="shared" si="5"/>
        <v>0</v>
      </c>
      <c r="T58" s="66"/>
      <c r="U58" s="207"/>
      <c r="V58" s="207"/>
      <c r="W58" s="207"/>
      <c r="X58" s="207">
        <f t="shared" si="6"/>
        <v>0</v>
      </c>
      <c r="Y58" s="432">
        <f t="shared" si="7"/>
        <v>0</v>
      </c>
      <c r="Z58" s="66"/>
      <c r="AA58" s="207"/>
      <c r="AB58" s="207"/>
      <c r="AC58" s="207"/>
      <c r="AD58" s="207">
        <f t="shared" si="8"/>
        <v>0</v>
      </c>
      <c r="AE58" s="432">
        <f t="shared" si="9"/>
        <v>0</v>
      </c>
      <c r="AF58" s="66"/>
      <c r="AG58" s="207"/>
      <c r="AH58" s="207"/>
      <c r="AI58" s="207"/>
      <c r="AJ58" s="207">
        <f t="shared" si="10"/>
        <v>0</v>
      </c>
      <c r="AK58" s="432">
        <f t="shared" si="11"/>
        <v>0</v>
      </c>
      <c r="AL58" s="66"/>
    </row>
    <row r="59" spans="1:38" x14ac:dyDescent="0.25">
      <c r="A59" s="63"/>
      <c r="B59" s="207"/>
      <c r="C59" s="207"/>
      <c r="D59" s="207"/>
      <c r="E59" s="207">
        <f t="shared" si="0"/>
        <v>0</v>
      </c>
      <c r="F59" s="429">
        <f t="shared" si="1"/>
        <v>0</v>
      </c>
      <c r="G59" s="66"/>
      <c r="H59" s="207"/>
      <c r="I59" s="207"/>
      <c r="J59" s="207"/>
      <c r="K59" s="207">
        <f t="shared" si="2"/>
        <v>0</v>
      </c>
      <c r="L59" s="432">
        <f t="shared" si="3"/>
        <v>0</v>
      </c>
      <c r="M59" s="66"/>
      <c r="N59" s="66"/>
      <c r="O59" s="207"/>
      <c r="P59" s="207"/>
      <c r="Q59" s="207"/>
      <c r="R59" s="207">
        <f t="shared" si="4"/>
        <v>0</v>
      </c>
      <c r="S59" s="432">
        <f t="shared" si="5"/>
        <v>0</v>
      </c>
      <c r="T59" s="66"/>
      <c r="U59" s="207"/>
      <c r="V59" s="207"/>
      <c r="W59" s="207"/>
      <c r="X59" s="207">
        <f t="shared" si="6"/>
        <v>0</v>
      </c>
      <c r="Y59" s="432">
        <f t="shared" si="7"/>
        <v>0</v>
      </c>
      <c r="Z59" s="66"/>
      <c r="AA59" s="207"/>
      <c r="AB59" s="207"/>
      <c r="AC59" s="207"/>
      <c r="AD59" s="207">
        <f t="shared" si="8"/>
        <v>0</v>
      </c>
      <c r="AE59" s="432">
        <f t="shared" si="9"/>
        <v>0</v>
      </c>
      <c r="AF59" s="66"/>
      <c r="AG59" s="207"/>
      <c r="AH59" s="207"/>
      <c r="AI59" s="207"/>
      <c r="AJ59" s="207">
        <f t="shared" si="10"/>
        <v>0</v>
      </c>
      <c r="AK59" s="432">
        <f t="shared" si="11"/>
        <v>0</v>
      </c>
      <c r="AL59" s="66"/>
    </row>
    <row r="60" spans="1:38" x14ac:dyDescent="0.25">
      <c r="A60" s="63"/>
      <c r="B60" s="207"/>
      <c r="C60" s="207"/>
      <c r="D60" s="207"/>
      <c r="E60" s="207">
        <f t="shared" si="0"/>
        <v>0</v>
      </c>
      <c r="F60" s="429">
        <f t="shared" si="1"/>
        <v>0</v>
      </c>
      <c r="G60" s="66"/>
      <c r="H60" s="207"/>
      <c r="I60" s="207"/>
      <c r="J60" s="207"/>
      <c r="K60" s="207">
        <f t="shared" si="2"/>
        <v>0</v>
      </c>
      <c r="L60" s="432">
        <f t="shared" si="3"/>
        <v>0</v>
      </c>
      <c r="M60" s="66"/>
      <c r="N60" s="66"/>
      <c r="O60" s="207"/>
      <c r="P60" s="207"/>
      <c r="Q60" s="207"/>
      <c r="R60" s="207">
        <f t="shared" si="4"/>
        <v>0</v>
      </c>
      <c r="S60" s="432">
        <f t="shared" si="5"/>
        <v>0</v>
      </c>
      <c r="T60" s="66"/>
      <c r="U60" s="207"/>
      <c r="V60" s="207"/>
      <c r="W60" s="207"/>
      <c r="X60" s="207">
        <f t="shared" si="6"/>
        <v>0</v>
      </c>
      <c r="Y60" s="432">
        <f t="shared" si="7"/>
        <v>0</v>
      </c>
      <c r="Z60" s="66"/>
      <c r="AA60" s="207"/>
      <c r="AB60" s="207"/>
      <c r="AC60" s="207"/>
      <c r="AD60" s="207">
        <f t="shared" si="8"/>
        <v>0</v>
      </c>
      <c r="AE60" s="432">
        <f t="shared" si="9"/>
        <v>0</v>
      </c>
      <c r="AF60" s="66"/>
      <c r="AG60" s="207"/>
      <c r="AH60" s="207"/>
      <c r="AI60" s="207"/>
      <c r="AJ60" s="207">
        <f t="shared" si="10"/>
        <v>0</v>
      </c>
      <c r="AK60" s="432">
        <f t="shared" si="11"/>
        <v>0</v>
      </c>
      <c r="AL60" s="66"/>
    </row>
    <row r="61" spans="1:38" x14ac:dyDescent="0.25">
      <c r="A61" s="63"/>
      <c r="B61" s="207"/>
      <c r="C61" s="207"/>
      <c r="D61" s="207"/>
      <c r="E61" s="207">
        <f t="shared" si="0"/>
        <v>0</v>
      </c>
      <c r="F61" s="429">
        <f t="shared" si="1"/>
        <v>0</v>
      </c>
      <c r="G61" s="66"/>
      <c r="H61" s="207"/>
      <c r="I61" s="207"/>
      <c r="J61" s="207"/>
      <c r="K61" s="207">
        <f t="shared" si="2"/>
        <v>0</v>
      </c>
      <c r="L61" s="432">
        <f t="shared" si="3"/>
        <v>0</v>
      </c>
      <c r="M61" s="66"/>
      <c r="N61" s="66"/>
      <c r="O61" s="207"/>
      <c r="P61" s="207"/>
      <c r="Q61" s="207"/>
      <c r="R61" s="207">
        <f t="shared" si="4"/>
        <v>0</v>
      </c>
      <c r="S61" s="432">
        <f t="shared" si="5"/>
        <v>0</v>
      </c>
      <c r="T61" s="66"/>
      <c r="U61" s="207"/>
      <c r="V61" s="207"/>
      <c r="W61" s="207"/>
      <c r="X61" s="207">
        <f t="shared" si="6"/>
        <v>0</v>
      </c>
      <c r="Y61" s="432">
        <f t="shared" si="7"/>
        <v>0</v>
      </c>
      <c r="Z61" s="66"/>
      <c r="AA61" s="207"/>
      <c r="AB61" s="207"/>
      <c r="AC61" s="207"/>
      <c r="AD61" s="207">
        <f t="shared" si="8"/>
        <v>0</v>
      </c>
      <c r="AE61" s="432">
        <f t="shared" si="9"/>
        <v>0</v>
      </c>
      <c r="AF61" s="66"/>
      <c r="AG61" s="207"/>
      <c r="AH61" s="207"/>
      <c r="AI61" s="207"/>
      <c r="AJ61" s="207">
        <f t="shared" si="10"/>
        <v>0</v>
      </c>
      <c r="AK61" s="432">
        <f t="shared" si="11"/>
        <v>0</v>
      </c>
      <c r="AL61" s="66"/>
    </row>
    <row r="62" spans="1:38" x14ac:dyDescent="0.25">
      <c r="A62" s="63"/>
      <c r="B62" s="207"/>
      <c r="C62" s="207"/>
      <c r="D62" s="207"/>
      <c r="E62" s="207">
        <f t="shared" si="0"/>
        <v>0</v>
      </c>
      <c r="F62" s="429">
        <f t="shared" si="1"/>
        <v>0</v>
      </c>
      <c r="G62" s="66"/>
      <c r="H62" s="207"/>
      <c r="I62" s="207"/>
      <c r="J62" s="207"/>
      <c r="K62" s="207">
        <f t="shared" si="2"/>
        <v>0</v>
      </c>
      <c r="L62" s="432">
        <f t="shared" si="3"/>
        <v>0</v>
      </c>
      <c r="M62" s="66"/>
      <c r="N62" s="66"/>
      <c r="O62" s="207"/>
      <c r="P62" s="207"/>
      <c r="Q62" s="207"/>
      <c r="R62" s="207">
        <f t="shared" si="4"/>
        <v>0</v>
      </c>
      <c r="S62" s="432">
        <f t="shared" si="5"/>
        <v>0</v>
      </c>
      <c r="T62" s="66"/>
      <c r="U62" s="207"/>
      <c r="V62" s="207"/>
      <c r="W62" s="207"/>
      <c r="X62" s="207">
        <f t="shared" si="6"/>
        <v>0</v>
      </c>
      <c r="Y62" s="432">
        <f t="shared" si="7"/>
        <v>0</v>
      </c>
      <c r="Z62" s="66"/>
      <c r="AA62" s="207"/>
      <c r="AB62" s="207"/>
      <c r="AC62" s="207"/>
      <c r="AD62" s="207">
        <f t="shared" si="8"/>
        <v>0</v>
      </c>
      <c r="AE62" s="432">
        <f t="shared" si="9"/>
        <v>0</v>
      </c>
      <c r="AF62" s="66"/>
      <c r="AG62" s="207"/>
      <c r="AH62" s="207"/>
      <c r="AI62" s="207"/>
      <c r="AJ62" s="207">
        <f t="shared" si="10"/>
        <v>0</v>
      </c>
      <c r="AK62" s="432">
        <f t="shared" si="11"/>
        <v>0</v>
      </c>
      <c r="AL62" s="66"/>
    </row>
    <row r="63" spans="1:38" x14ac:dyDescent="0.25">
      <c r="A63" s="63"/>
      <c r="B63" s="207"/>
      <c r="C63" s="207"/>
      <c r="D63" s="207"/>
      <c r="E63" s="207">
        <f t="shared" si="0"/>
        <v>0</v>
      </c>
      <c r="F63" s="429">
        <f t="shared" si="1"/>
        <v>0</v>
      </c>
      <c r="G63" s="66"/>
      <c r="H63" s="207"/>
      <c r="I63" s="207"/>
      <c r="J63" s="207"/>
      <c r="K63" s="207">
        <f t="shared" si="2"/>
        <v>0</v>
      </c>
      <c r="L63" s="432">
        <f t="shared" si="3"/>
        <v>0</v>
      </c>
      <c r="M63" s="66"/>
      <c r="N63" s="66"/>
      <c r="O63" s="207"/>
      <c r="P63" s="207"/>
      <c r="Q63" s="207"/>
      <c r="R63" s="207">
        <f t="shared" si="4"/>
        <v>0</v>
      </c>
      <c r="S63" s="432">
        <f t="shared" si="5"/>
        <v>0</v>
      </c>
      <c r="T63" s="66"/>
      <c r="U63" s="207"/>
      <c r="V63" s="207"/>
      <c r="W63" s="207"/>
      <c r="X63" s="207">
        <f t="shared" si="6"/>
        <v>0</v>
      </c>
      <c r="Y63" s="432">
        <f t="shared" si="7"/>
        <v>0</v>
      </c>
      <c r="Z63" s="66"/>
      <c r="AA63" s="207"/>
      <c r="AB63" s="207"/>
      <c r="AC63" s="207"/>
      <c r="AD63" s="207">
        <f t="shared" si="8"/>
        <v>0</v>
      </c>
      <c r="AE63" s="432">
        <f t="shared" si="9"/>
        <v>0</v>
      </c>
      <c r="AF63" s="66"/>
      <c r="AG63" s="207"/>
      <c r="AH63" s="207"/>
      <c r="AI63" s="207"/>
      <c r="AJ63" s="207">
        <f t="shared" si="10"/>
        <v>0</v>
      </c>
      <c r="AK63" s="432">
        <f t="shared" si="11"/>
        <v>0</v>
      </c>
      <c r="AL63" s="66"/>
    </row>
    <row r="64" spans="1:38" x14ac:dyDescent="0.25">
      <c r="A64" s="63"/>
      <c r="B64" s="207"/>
      <c r="C64" s="207"/>
      <c r="D64" s="207"/>
      <c r="E64" s="207">
        <f t="shared" si="0"/>
        <v>0</v>
      </c>
      <c r="F64" s="429">
        <f t="shared" si="1"/>
        <v>0</v>
      </c>
      <c r="G64" s="66"/>
      <c r="H64" s="207"/>
      <c r="I64" s="207"/>
      <c r="J64" s="207"/>
      <c r="K64" s="207">
        <f t="shared" si="2"/>
        <v>0</v>
      </c>
      <c r="L64" s="432">
        <f t="shared" si="3"/>
        <v>0</v>
      </c>
      <c r="M64" s="66"/>
      <c r="N64" s="66"/>
      <c r="O64" s="207"/>
      <c r="P64" s="207"/>
      <c r="Q64" s="207"/>
      <c r="R64" s="207">
        <f t="shared" si="4"/>
        <v>0</v>
      </c>
      <c r="S64" s="432">
        <f t="shared" si="5"/>
        <v>0</v>
      </c>
      <c r="T64" s="66"/>
      <c r="U64" s="207"/>
      <c r="V64" s="207"/>
      <c r="W64" s="207"/>
      <c r="X64" s="207">
        <f t="shared" si="6"/>
        <v>0</v>
      </c>
      <c r="Y64" s="432">
        <f t="shared" si="7"/>
        <v>0</v>
      </c>
      <c r="Z64" s="66"/>
      <c r="AA64" s="207"/>
      <c r="AB64" s="207"/>
      <c r="AC64" s="207"/>
      <c r="AD64" s="207">
        <f t="shared" si="8"/>
        <v>0</v>
      </c>
      <c r="AE64" s="432">
        <f t="shared" si="9"/>
        <v>0</v>
      </c>
      <c r="AF64" s="66"/>
      <c r="AG64" s="207"/>
      <c r="AH64" s="207"/>
      <c r="AI64" s="207"/>
      <c r="AJ64" s="207">
        <f t="shared" si="10"/>
        <v>0</v>
      </c>
      <c r="AK64" s="432">
        <f t="shared" si="11"/>
        <v>0</v>
      </c>
      <c r="AL64" s="66"/>
    </row>
    <row r="65" spans="1:38" x14ac:dyDescent="0.25">
      <c r="A65" s="63"/>
      <c r="B65" s="207"/>
      <c r="C65" s="207"/>
      <c r="D65" s="207"/>
      <c r="E65" s="207">
        <f t="shared" si="0"/>
        <v>0</v>
      </c>
      <c r="F65" s="429">
        <f t="shared" si="1"/>
        <v>0</v>
      </c>
      <c r="G65" s="66"/>
      <c r="H65" s="207"/>
      <c r="I65" s="207"/>
      <c r="J65" s="207"/>
      <c r="K65" s="207">
        <f t="shared" si="2"/>
        <v>0</v>
      </c>
      <c r="L65" s="432">
        <f t="shared" si="3"/>
        <v>0</v>
      </c>
      <c r="M65" s="66"/>
      <c r="N65" s="66"/>
      <c r="O65" s="207"/>
      <c r="P65" s="207"/>
      <c r="Q65" s="207"/>
      <c r="R65" s="207">
        <f t="shared" si="4"/>
        <v>0</v>
      </c>
      <c r="S65" s="432">
        <f t="shared" si="5"/>
        <v>0</v>
      </c>
      <c r="T65" s="66"/>
      <c r="U65" s="207"/>
      <c r="V65" s="207"/>
      <c r="W65" s="207"/>
      <c r="X65" s="207">
        <f t="shared" si="6"/>
        <v>0</v>
      </c>
      <c r="Y65" s="432">
        <f t="shared" si="7"/>
        <v>0</v>
      </c>
      <c r="Z65" s="66"/>
      <c r="AA65" s="207"/>
      <c r="AB65" s="207"/>
      <c r="AC65" s="207"/>
      <c r="AD65" s="207">
        <f t="shared" si="8"/>
        <v>0</v>
      </c>
      <c r="AE65" s="432">
        <f t="shared" si="9"/>
        <v>0</v>
      </c>
      <c r="AF65" s="66"/>
      <c r="AG65" s="207"/>
      <c r="AH65" s="207"/>
      <c r="AI65" s="207"/>
      <c r="AJ65" s="207">
        <f t="shared" si="10"/>
        <v>0</v>
      </c>
      <c r="AK65" s="432">
        <f t="shared" si="11"/>
        <v>0</v>
      </c>
      <c r="AL65" s="66"/>
    </row>
    <row r="66" spans="1:38" x14ac:dyDescent="0.25">
      <c r="A66" s="63"/>
      <c r="B66" s="207"/>
      <c r="C66" s="207"/>
      <c r="D66" s="207"/>
      <c r="E66" s="207">
        <f t="shared" si="0"/>
        <v>0</v>
      </c>
      <c r="F66" s="429">
        <f t="shared" si="1"/>
        <v>0</v>
      </c>
      <c r="G66" s="66"/>
      <c r="H66" s="207"/>
      <c r="I66" s="207"/>
      <c r="J66" s="207"/>
      <c r="K66" s="207">
        <f t="shared" si="2"/>
        <v>0</v>
      </c>
      <c r="L66" s="432">
        <f t="shared" si="3"/>
        <v>0</v>
      </c>
      <c r="M66" s="66"/>
      <c r="N66" s="66"/>
      <c r="O66" s="207"/>
      <c r="P66" s="207"/>
      <c r="Q66" s="207"/>
      <c r="R66" s="207">
        <f t="shared" si="4"/>
        <v>0</v>
      </c>
      <c r="S66" s="432">
        <f t="shared" si="5"/>
        <v>0</v>
      </c>
      <c r="T66" s="66"/>
      <c r="U66" s="207"/>
      <c r="V66" s="207"/>
      <c r="W66" s="207"/>
      <c r="X66" s="207">
        <f t="shared" si="6"/>
        <v>0</v>
      </c>
      <c r="Y66" s="432">
        <f t="shared" si="7"/>
        <v>0</v>
      </c>
      <c r="Z66" s="66"/>
      <c r="AA66" s="207"/>
      <c r="AB66" s="207"/>
      <c r="AC66" s="207"/>
      <c r="AD66" s="207">
        <f t="shared" si="8"/>
        <v>0</v>
      </c>
      <c r="AE66" s="432">
        <f t="shared" si="9"/>
        <v>0</v>
      </c>
      <c r="AF66" s="66"/>
      <c r="AG66" s="207"/>
      <c r="AH66" s="207"/>
      <c r="AI66" s="207"/>
      <c r="AJ66" s="207">
        <f t="shared" si="10"/>
        <v>0</v>
      </c>
      <c r="AK66" s="432">
        <f t="shared" si="11"/>
        <v>0</v>
      </c>
      <c r="AL66" s="66"/>
    </row>
    <row r="67" spans="1:38" x14ac:dyDescent="0.25">
      <c r="A67" s="63"/>
      <c r="B67" s="207"/>
      <c r="C67" s="207"/>
      <c r="D67" s="207"/>
      <c r="E67" s="207">
        <f t="shared" si="0"/>
        <v>0</v>
      </c>
      <c r="F67" s="429">
        <f t="shared" si="1"/>
        <v>0</v>
      </c>
      <c r="G67" s="66"/>
      <c r="H67" s="207"/>
      <c r="I67" s="207"/>
      <c r="J67" s="207"/>
      <c r="K67" s="207">
        <f t="shared" si="2"/>
        <v>0</v>
      </c>
      <c r="L67" s="432">
        <f t="shared" si="3"/>
        <v>0</v>
      </c>
      <c r="M67" s="66"/>
      <c r="N67" s="66"/>
      <c r="O67" s="207"/>
      <c r="P67" s="207"/>
      <c r="Q67" s="207"/>
      <c r="R67" s="207">
        <f t="shared" si="4"/>
        <v>0</v>
      </c>
      <c r="S67" s="432">
        <f t="shared" si="5"/>
        <v>0</v>
      </c>
      <c r="T67" s="66"/>
      <c r="U67" s="207"/>
      <c r="V67" s="207"/>
      <c r="W67" s="207"/>
      <c r="X67" s="207">
        <f t="shared" si="6"/>
        <v>0</v>
      </c>
      <c r="Y67" s="432">
        <f t="shared" si="7"/>
        <v>0</v>
      </c>
      <c r="Z67" s="66"/>
      <c r="AA67" s="207"/>
      <c r="AB67" s="207"/>
      <c r="AC67" s="207"/>
      <c r="AD67" s="207">
        <f t="shared" si="8"/>
        <v>0</v>
      </c>
      <c r="AE67" s="432">
        <f t="shared" si="9"/>
        <v>0</v>
      </c>
      <c r="AF67" s="66"/>
      <c r="AG67" s="207"/>
      <c r="AH67" s="207"/>
      <c r="AI67" s="207"/>
      <c r="AJ67" s="207">
        <f t="shared" si="10"/>
        <v>0</v>
      </c>
      <c r="AK67" s="432">
        <f t="shared" si="11"/>
        <v>0</v>
      </c>
      <c r="AL67" s="66"/>
    </row>
    <row r="68" spans="1:38" x14ac:dyDescent="0.25">
      <c r="A68" s="63"/>
      <c r="B68" s="207"/>
      <c r="C68" s="207"/>
      <c r="D68" s="207"/>
      <c r="E68" s="207">
        <f t="shared" si="0"/>
        <v>0</v>
      </c>
      <c r="F68" s="429">
        <f t="shared" si="1"/>
        <v>0</v>
      </c>
      <c r="G68" s="66"/>
      <c r="H68" s="207"/>
      <c r="I68" s="207"/>
      <c r="J68" s="207"/>
      <c r="K68" s="207">
        <f t="shared" si="2"/>
        <v>0</v>
      </c>
      <c r="L68" s="432">
        <f t="shared" si="3"/>
        <v>0</v>
      </c>
      <c r="M68" s="66"/>
      <c r="N68" s="66"/>
      <c r="O68" s="207"/>
      <c r="P68" s="207"/>
      <c r="Q68" s="207"/>
      <c r="R68" s="207">
        <f t="shared" si="4"/>
        <v>0</v>
      </c>
      <c r="S68" s="432">
        <f t="shared" si="5"/>
        <v>0</v>
      </c>
      <c r="T68" s="66"/>
      <c r="U68" s="207"/>
      <c r="V68" s="207"/>
      <c r="W68" s="207"/>
      <c r="X68" s="207">
        <f t="shared" si="6"/>
        <v>0</v>
      </c>
      <c r="Y68" s="432">
        <f t="shared" si="7"/>
        <v>0</v>
      </c>
      <c r="Z68" s="66"/>
      <c r="AA68" s="207"/>
      <c r="AB68" s="207"/>
      <c r="AC68" s="207"/>
      <c r="AD68" s="207">
        <f t="shared" si="8"/>
        <v>0</v>
      </c>
      <c r="AE68" s="432">
        <f t="shared" si="9"/>
        <v>0</v>
      </c>
      <c r="AF68" s="66"/>
      <c r="AG68" s="207"/>
      <c r="AH68" s="207"/>
      <c r="AI68" s="207"/>
      <c r="AJ68" s="207">
        <f t="shared" si="10"/>
        <v>0</v>
      </c>
      <c r="AK68" s="432">
        <f t="shared" si="11"/>
        <v>0</v>
      </c>
      <c r="AL68" s="66"/>
    </row>
    <row r="69" spans="1:38" x14ac:dyDescent="0.25">
      <c r="A69" s="63"/>
      <c r="B69" s="207"/>
      <c r="C69" s="207"/>
      <c r="D69" s="207"/>
      <c r="E69" s="207">
        <f t="shared" si="0"/>
        <v>0</v>
      </c>
      <c r="F69" s="429">
        <f t="shared" si="1"/>
        <v>0</v>
      </c>
      <c r="G69" s="66"/>
      <c r="H69" s="207"/>
      <c r="I69" s="207"/>
      <c r="J69" s="207"/>
      <c r="K69" s="207">
        <f t="shared" si="2"/>
        <v>0</v>
      </c>
      <c r="L69" s="432">
        <f t="shared" si="3"/>
        <v>0</v>
      </c>
      <c r="M69" s="66"/>
      <c r="N69" s="66"/>
      <c r="O69" s="207"/>
      <c r="P69" s="207"/>
      <c r="Q69" s="207"/>
      <c r="R69" s="207">
        <f t="shared" si="4"/>
        <v>0</v>
      </c>
      <c r="S69" s="432">
        <f t="shared" si="5"/>
        <v>0</v>
      </c>
      <c r="T69" s="66"/>
      <c r="U69" s="207"/>
      <c r="V69" s="207"/>
      <c r="W69" s="207"/>
      <c r="X69" s="207">
        <f t="shared" si="6"/>
        <v>0</v>
      </c>
      <c r="Y69" s="432">
        <f t="shared" si="7"/>
        <v>0</v>
      </c>
      <c r="Z69" s="66"/>
      <c r="AA69" s="207"/>
      <c r="AB69" s="207"/>
      <c r="AC69" s="207"/>
      <c r="AD69" s="207">
        <f t="shared" si="8"/>
        <v>0</v>
      </c>
      <c r="AE69" s="432">
        <f t="shared" si="9"/>
        <v>0</v>
      </c>
      <c r="AF69" s="66"/>
      <c r="AG69" s="207"/>
      <c r="AH69" s="207"/>
      <c r="AI69" s="207"/>
      <c r="AJ69" s="207">
        <f t="shared" si="10"/>
        <v>0</v>
      </c>
      <c r="AK69" s="432">
        <f t="shared" si="11"/>
        <v>0</v>
      </c>
      <c r="AL69" s="66"/>
    </row>
    <row r="70" spans="1:38" x14ac:dyDescent="0.25">
      <c r="A70" s="63"/>
      <c r="B70" s="207"/>
      <c r="C70" s="207"/>
      <c r="D70" s="207"/>
      <c r="E70" s="207">
        <f t="shared" si="0"/>
        <v>0</v>
      </c>
      <c r="F70" s="429">
        <f t="shared" si="1"/>
        <v>0</v>
      </c>
      <c r="G70" s="66"/>
      <c r="H70" s="207"/>
      <c r="I70" s="207"/>
      <c r="J70" s="207"/>
      <c r="K70" s="207">
        <f t="shared" si="2"/>
        <v>0</v>
      </c>
      <c r="L70" s="432">
        <f t="shared" si="3"/>
        <v>0</v>
      </c>
      <c r="M70" s="66"/>
      <c r="N70" s="66"/>
      <c r="O70" s="207"/>
      <c r="P70" s="207"/>
      <c r="Q70" s="207"/>
      <c r="R70" s="207">
        <f t="shared" si="4"/>
        <v>0</v>
      </c>
      <c r="S70" s="432">
        <f t="shared" si="5"/>
        <v>0</v>
      </c>
      <c r="T70" s="66"/>
      <c r="U70" s="207"/>
      <c r="V70" s="207"/>
      <c r="W70" s="207"/>
      <c r="X70" s="207">
        <f t="shared" si="6"/>
        <v>0</v>
      </c>
      <c r="Y70" s="432">
        <f t="shared" si="7"/>
        <v>0</v>
      </c>
      <c r="Z70" s="66"/>
      <c r="AA70" s="207"/>
      <c r="AB70" s="207"/>
      <c r="AC70" s="207"/>
      <c r="AD70" s="207">
        <f t="shared" si="8"/>
        <v>0</v>
      </c>
      <c r="AE70" s="432">
        <f t="shared" si="9"/>
        <v>0</v>
      </c>
      <c r="AF70" s="66"/>
      <c r="AG70" s="207"/>
      <c r="AH70" s="207"/>
      <c r="AI70" s="207"/>
      <c r="AJ70" s="207">
        <f t="shared" si="10"/>
        <v>0</v>
      </c>
      <c r="AK70" s="432">
        <f t="shared" si="11"/>
        <v>0</v>
      </c>
      <c r="AL70" s="66"/>
    </row>
    <row r="71" spans="1:38" x14ac:dyDescent="0.25">
      <c r="A71" s="63"/>
      <c r="B71" s="207"/>
      <c r="C71" s="207"/>
      <c r="D71" s="207"/>
      <c r="E71" s="207">
        <f t="shared" si="0"/>
        <v>0</v>
      </c>
      <c r="F71" s="429">
        <f t="shared" si="1"/>
        <v>0</v>
      </c>
      <c r="G71" s="66"/>
      <c r="H71" s="207"/>
      <c r="I71" s="207"/>
      <c r="J71" s="207"/>
      <c r="K71" s="207">
        <f t="shared" si="2"/>
        <v>0</v>
      </c>
      <c r="L71" s="432">
        <f t="shared" si="3"/>
        <v>0</v>
      </c>
      <c r="M71" s="66"/>
      <c r="N71" s="66"/>
      <c r="O71" s="207"/>
      <c r="P71" s="207"/>
      <c r="Q71" s="207"/>
      <c r="R71" s="207">
        <f t="shared" si="4"/>
        <v>0</v>
      </c>
      <c r="S71" s="432">
        <f t="shared" si="5"/>
        <v>0</v>
      </c>
      <c r="T71" s="66"/>
      <c r="U71" s="207"/>
      <c r="V71" s="207"/>
      <c r="W71" s="207"/>
      <c r="X71" s="207">
        <f t="shared" si="6"/>
        <v>0</v>
      </c>
      <c r="Y71" s="432">
        <f t="shared" si="7"/>
        <v>0</v>
      </c>
      <c r="Z71" s="66"/>
      <c r="AA71" s="207"/>
      <c r="AB71" s="207"/>
      <c r="AC71" s="207"/>
      <c r="AD71" s="207">
        <f t="shared" si="8"/>
        <v>0</v>
      </c>
      <c r="AE71" s="432">
        <f t="shared" si="9"/>
        <v>0</v>
      </c>
      <c r="AF71" s="66"/>
      <c r="AG71" s="207"/>
      <c r="AH71" s="207"/>
      <c r="AI71" s="207"/>
      <c r="AJ71" s="207">
        <f t="shared" si="10"/>
        <v>0</v>
      </c>
      <c r="AK71" s="432">
        <f t="shared" si="11"/>
        <v>0</v>
      </c>
      <c r="AL71" s="66"/>
    </row>
    <row r="72" spans="1:38" x14ac:dyDescent="0.25">
      <c r="A72" s="63"/>
      <c r="B72" s="207"/>
      <c r="C72" s="207"/>
      <c r="D72" s="207"/>
      <c r="E72" s="207">
        <f t="shared" si="0"/>
        <v>0</v>
      </c>
      <c r="F72" s="429">
        <f t="shared" si="1"/>
        <v>0</v>
      </c>
      <c r="G72" s="66"/>
      <c r="H72" s="207"/>
      <c r="I72" s="207"/>
      <c r="J72" s="207"/>
      <c r="K72" s="207">
        <f t="shared" si="2"/>
        <v>0</v>
      </c>
      <c r="L72" s="432">
        <f t="shared" si="3"/>
        <v>0</v>
      </c>
      <c r="M72" s="66"/>
      <c r="N72" s="66"/>
      <c r="O72" s="207"/>
      <c r="P72" s="207"/>
      <c r="Q72" s="207"/>
      <c r="R72" s="207">
        <f t="shared" si="4"/>
        <v>0</v>
      </c>
      <c r="S72" s="432">
        <f t="shared" si="5"/>
        <v>0</v>
      </c>
      <c r="T72" s="66"/>
      <c r="U72" s="207"/>
      <c r="V72" s="207"/>
      <c r="W72" s="207"/>
      <c r="X72" s="207">
        <f t="shared" si="6"/>
        <v>0</v>
      </c>
      <c r="Y72" s="432">
        <f t="shared" si="7"/>
        <v>0</v>
      </c>
      <c r="Z72" s="66"/>
      <c r="AA72" s="207"/>
      <c r="AB72" s="207"/>
      <c r="AC72" s="207"/>
      <c r="AD72" s="207">
        <f t="shared" si="8"/>
        <v>0</v>
      </c>
      <c r="AE72" s="432">
        <f t="shared" si="9"/>
        <v>0</v>
      </c>
      <c r="AF72" s="66"/>
      <c r="AG72" s="207"/>
      <c r="AH72" s="207"/>
      <c r="AI72" s="207"/>
      <c r="AJ72" s="207">
        <f t="shared" si="10"/>
        <v>0</v>
      </c>
      <c r="AK72" s="432">
        <f t="shared" si="11"/>
        <v>0</v>
      </c>
      <c r="AL72" s="66"/>
    </row>
    <row r="73" spans="1:38" x14ac:dyDescent="0.25">
      <c r="A73" s="63"/>
      <c r="B73" s="207"/>
      <c r="C73" s="207"/>
      <c r="D73" s="207"/>
      <c r="E73" s="207">
        <f t="shared" si="0"/>
        <v>0</v>
      </c>
      <c r="F73" s="429">
        <f t="shared" si="1"/>
        <v>0</v>
      </c>
      <c r="G73" s="66"/>
      <c r="H73" s="207"/>
      <c r="I73" s="207"/>
      <c r="J73" s="207"/>
      <c r="K73" s="207">
        <f t="shared" si="2"/>
        <v>0</v>
      </c>
      <c r="L73" s="432">
        <f t="shared" si="3"/>
        <v>0</v>
      </c>
      <c r="M73" s="66"/>
      <c r="N73" s="66"/>
      <c r="O73" s="207"/>
      <c r="P73" s="207"/>
      <c r="Q73" s="207"/>
      <c r="R73" s="207">
        <f t="shared" si="4"/>
        <v>0</v>
      </c>
      <c r="S73" s="432">
        <f t="shared" si="5"/>
        <v>0</v>
      </c>
      <c r="T73" s="66"/>
      <c r="U73" s="207"/>
      <c r="V73" s="207"/>
      <c r="W73" s="207"/>
      <c r="X73" s="207">
        <f t="shared" si="6"/>
        <v>0</v>
      </c>
      <c r="Y73" s="432">
        <f t="shared" si="7"/>
        <v>0</v>
      </c>
      <c r="Z73" s="66"/>
      <c r="AA73" s="207"/>
      <c r="AB73" s="207"/>
      <c r="AC73" s="207"/>
      <c r="AD73" s="207">
        <f t="shared" si="8"/>
        <v>0</v>
      </c>
      <c r="AE73" s="432">
        <f t="shared" si="9"/>
        <v>0</v>
      </c>
      <c r="AF73" s="66"/>
      <c r="AG73" s="207"/>
      <c r="AH73" s="207"/>
      <c r="AI73" s="207"/>
      <c r="AJ73" s="207">
        <f t="shared" si="10"/>
        <v>0</v>
      </c>
      <c r="AK73" s="432">
        <f t="shared" si="11"/>
        <v>0</v>
      </c>
      <c r="AL73" s="66"/>
    </row>
    <row r="74" spans="1:38" x14ac:dyDescent="0.25">
      <c r="A74" s="63"/>
      <c r="B74" s="207"/>
      <c r="C74" s="207"/>
      <c r="D74" s="207"/>
      <c r="E74" s="207">
        <f t="shared" si="0"/>
        <v>0</v>
      </c>
      <c r="F74" s="429">
        <f t="shared" si="1"/>
        <v>0</v>
      </c>
      <c r="G74" s="66"/>
      <c r="H74" s="207"/>
      <c r="I74" s="207"/>
      <c r="J74" s="207"/>
      <c r="K74" s="207">
        <f t="shared" si="2"/>
        <v>0</v>
      </c>
      <c r="L74" s="432">
        <f t="shared" si="3"/>
        <v>0</v>
      </c>
      <c r="M74" s="66"/>
      <c r="N74" s="66"/>
      <c r="O74" s="207"/>
      <c r="P74" s="207"/>
      <c r="Q74" s="207"/>
      <c r="R74" s="207">
        <f t="shared" si="4"/>
        <v>0</v>
      </c>
      <c r="S74" s="432">
        <f t="shared" si="5"/>
        <v>0</v>
      </c>
      <c r="T74" s="66"/>
      <c r="U74" s="207"/>
      <c r="V74" s="207"/>
      <c r="W74" s="207"/>
      <c r="X74" s="207">
        <f t="shared" si="6"/>
        <v>0</v>
      </c>
      <c r="Y74" s="432">
        <f t="shared" si="7"/>
        <v>0</v>
      </c>
      <c r="Z74" s="66"/>
      <c r="AA74" s="207"/>
      <c r="AB74" s="207"/>
      <c r="AC74" s="207"/>
      <c r="AD74" s="207">
        <f t="shared" si="8"/>
        <v>0</v>
      </c>
      <c r="AE74" s="432">
        <f t="shared" si="9"/>
        <v>0</v>
      </c>
      <c r="AF74" s="66"/>
      <c r="AG74" s="207"/>
      <c r="AH74" s="207"/>
      <c r="AI74" s="207"/>
      <c r="AJ74" s="207">
        <f t="shared" si="10"/>
        <v>0</v>
      </c>
      <c r="AK74" s="432">
        <f t="shared" si="11"/>
        <v>0</v>
      </c>
      <c r="AL74" s="66"/>
    </row>
    <row r="75" spans="1:38" x14ac:dyDescent="0.25">
      <c r="A75" s="63"/>
      <c r="B75" s="207"/>
      <c r="C75" s="207"/>
      <c r="D75" s="207"/>
      <c r="E75" s="207">
        <f t="shared" si="0"/>
        <v>0</v>
      </c>
      <c r="F75" s="429">
        <f t="shared" si="1"/>
        <v>0</v>
      </c>
      <c r="G75" s="66"/>
      <c r="H75" s="207"/>
      <c r="I75" s="207"/>
      <c r="J75" s="207"/>
      <c r="K75" s="207">
        <f t="shared" si="2"/>
        <v>0</v>
      </c>
      <c r="L75" s="432">
        <f t="shared" si="3"/>
        <v>0</v>
      </c>
      <c r="M75" s="66"/>
      <c r="N75" s="66"/>
      <c r="O75" s="207"/>
      <c r="P75" s="207"/>
      <c r="Q75" s="207"/>
      <c r="R75" s="207">
        <f t="shared" si="4"/>
        <v>0</v>
      </c>
      <c r="S75" s="432">
        <f t="shared" si="5"/>
        <v>0</v>
      </c>
      <c r="T75" s="66"/>
      <c r="U75" s="207"/>
      <c r="V75" s="207"/>
      <c r="W75" s="207"/>
      <c r="X75" s="207">
        <f t="shared" si="6"/>
        <v>0</v>
      </c>
      <c r="Y75" s="432">
        <f t="shared" si="7"/>
        <v>0</v>
      </c>
      <c r="Z75" s="66"/>
      <c r="AA75" s="207"/>
      <c r="AB75" s="207"/>
      <c r="AC75" s="207"/>
      <c r="AD75" s="207">
        <f t="shared" si="8"/>
        <v>0</v>
      </c>
      <c r="AE75" s="432">
        <f t="shared" si="9"/>
        <v>0</v>
      </c>
      <c r="AF75" s="66"/>
      <c r="AG75" s="207"/>
      <c r="AH75" s="207"/>
      <c r="AI75" s="207"/>
      <c r="AJ75" s="207">
        <f t="shared" si="10"/>
        <v>0</v>
      </c>
      <c r="AK75" s="432">
        <f t="shared" si="11"/>
        <v>0</v>
      </c>
      <c r="AL75" s="66"/>
    </row>
    <row r="76" spans="1:38" x14ac:dyDescent="0.25">
      <c r="A76" s="63"/>
      <c r="B76" s="207"/>
      <c r="C76" s="207"/>
      <c r="D76" s="207"/>
      <c r="E76" s="207">
        <f t="shared" si="0"/>
        <v>0</v>
      </c>
      <c r="F76" s="429">
        <f t="shared" si="1"/>
        <v>0</v>
      </c>
      <c r="G76" s="66"/>
      <c r="H76" s="207"/>
      <c r="I76" s="207"/>
      <c r="J76" s="207"/>
      <c r="K76" s="207">
        <f t="shared" si="2"/>
        <v>0</v>
      </c>
      <c r="L76" s="432">
        <f t="shared" si="3"/>
        <v>0</v>
      </c>
      <c r="M76" s="66"/>
      <c r="N76" s="66"/>
      <c r="O76" s="207"/>
      <c r="P76" s="207"/>
      <c r="Q76" s="207"/>
      <c r="R76" s="207">
        <f t="shared" si="4"/>
        <v>0</v>
      </c>
      <c r="S76" s="432">
        <f t="shared" si="5"/>
        <v>0</v>
      </c>
      <c r="T76" s="66"/>
      <c r="U76" s="207"/>
      <c r="V76" s="207"/>
      <c r="W76" s="207"/>
      <c r="X76" s="207">
        <f t="shared" si="6"/>
        <v>0</v>
      </c>
      <c r="Y76" s="432">
        <f t="shared" si="7"/>
        <v>0</v>
      </c>
      <c r="Z76" s="66"/>
      <c r="AA76" s="207"/>
      <c r="AB76" s="207"/>
      <c r="AC76" s="207"/>
      <c r="AD76" s="207">
        <f t="shared" si="8"/>
        <v>0</v>
      </c>
      <c r="AE76" s="432">
        <f t="shared" si="9"/>
        <v>0</v>
      </c>
      <c r="AF76" s="66"/>
      <c r="AG76" s="207"/>
      <c r="AH76" s="207"/>
      <c r="AI76" s="207"/>
      <c r="AJ76" s="207">
        <f t="shared" si="10"/>
        <v>0</v>
      </c>
      <c r="AK76" s="432">
        <f t="shared" si="11"/>
        <v>0</v>
      </c>
      <c r="AL76" s="66"/>
    </row>
    <row r="77" spans="1:38" x14ac:dyDescent="0.25">
      <c r="A77" s="63"/>
      <c r="B77" s="207"/>
      <c r="C77" s="207"/>
      <c r="D77" s="207"/>
      <c r="E77" s="207">
        <f t="shared" si="0"/>
        <v>0</v>
      </c>
      <c r="F77" s="429">
        <f t="shared" si="1"/>
        <v>0</v>
      </c>
      <c r="G77" s="66"/>
      <c r="H77" s="207"/>
      <c r="I77" s="207"/>
      <c r="J77" s="207"/>
      <c r="K77" s="207">
        <f t="shared" si="2"/>
        <v>0</v>
      </c>
      <c r="L77" s="432">
        <f t="shared" si="3"/>
        <v>0</v>
      </c>
      <c r="M77" s="66"/>
      <c r="N77" s="66"/>
      <c r="O77" s="207"/>
      <c r="P77" s="207"/>
      <c r="Q77" s="207"/>
      <c r="R77" s="207">
        <f t="shared" si="4"/>
        <v>0</v>
      </c>
      <c r="S77" s="432">
        <f t="shared" si="5"/>
        <v>0</v>
      </c>
      <c r="T77" s="66"/>
      <c r="U77" s="207"/>
      <c r="V77" s="207"/>
      <c r="W77" s="207"/>
      <c r="X77" s="207">
        <f t="shared" si="6"/>
        <v>0</v>
      </c>
      <c r="Y77" s="432">
        <f t="shared" si="7"/>
        <v>0</v>
      </c>
      <c r="Z77" s="66"/>
      <c r="AA77" s="207"/>
      <c r="AB77" s="207"/>
      <c r="AC77" s="207"/>
      <c r="AD77" s="207">
        <f t="shared" si="8"/>
        <v>0</v>
      </c>
      <c r="AE77" s="432">
        <f t="shared" si="9"/>
        <v>0</v>
      </c>
      <c r="AF77" s="66"/>
      <c r="AG77" s="207"/>
      <c r="AH77" s="207"/>
      <c r="AI77" s="207"/>
      <c r="AJ77" s="207">
        <f t="shared" si="10"/>
        <v>0</v>
      </c>
      <c r="AK77" s="432">
        <f t="shared" si="11"/>
        <v>0</v>
      </c>
      <c r="AL77" s="66"/>
    </row>
    <row r="78" spans="1:38" x14ac:dyDescent="0.25">
      <c r="A78" s="63"/>
      <c r="B78" s="207"/>
      <c r="C78" s="207"/>
      <c r="D78" s="207"/>
      <c r="E78" s="207">
        <f t="shared" si="0"/>
        <v>0</v>
      </c>
      <c r="F78" s="429">
        <f t="shared" si="1"/>
        <v>0</v>
      </c>
      <c r="G78" s="66"/>
      <c r="H78" s="207"/>
      <c r="I78" s="207"/>
      <c r="J78" s="207"/>
      <c r="K78" s="207">
        <f t="shared" si="2"/>
        <v>0</v>
      </c>
      <c r="L78" s="432">
        <f t="shared" si="3"/>
        <v>0</v>
      </c>
      <c r="M78" s="66"/>
      <c r="N78" s="66"/>
      <c r="O78" s="207"/>
      <c r="P78" s="207"/>
      <c r="Q78" s="207"/>
      <c r="R78" s="207">
        <f t="shared" si="4"/>
        <v>0</v>
      </c>
      <c r="S78" s="432">
        <f t="shared" si="5"/>
        <v>0</v>
      </c>
      <c r="T78" s="66"/>
      <c r="U78" s="207"/>
      <c r="V78" s="207"/>
      <c r="W78" s="207"/>
      <c r="X78" s="207">
        <f t="shared" si="6"/>
        <v>0</v>
      </c>
      <c r="Y78" s="432">
        <f t="shared" si="7"/>
        <v>0</v>
      </c>
      <c r="Z78" s="66"/>
      <c r="AA78" s="207"/>
      <c r="AB78" s="207"/>
      <c r="AC78" s="207"/>
      <c r="AD78" s="207">
        <f t="shared" si="8"/>
        <v>0</v>
      </c>
      <c r="AE78" s="432">
        <f t="shared" si="9"/>
        <v>0</v>
      </c>
      <c r="AF78" s="66"/>
      <c r="AG78" s="207"/>
      <c r="AH78" s="207"/>
      <c r="AI78" s="207"/>
      <c r="AJ78" s="207">
        <f t="shared" si="10"/>
        <v>0</v>
      </c>
      <c r="AK78" s="432">
        <f t="shared" si="11"/>
        <v>0</v>
      </c>
      <c r="AL78" s="66"/>
    </row>
    <row r="79" spans="1:38" x14ac:dyDescent="0.25">
      <c r="A79" s="63"/>
      <c r="B79" s="207"/>
      <c r="C79" s="207"/>
      <c r="D79" s="207"/>
      <c r="E79" s="207">
        <f t="shared" ref="E79:E113" si="12">IF(D79=0,0,D79*$H$6-6000)</f>
        <v>0</v>
      </c>
      <c r="F79" s="429">
        <f t="shared" ref="F79:F113" si="13">IF(E79&lt;0,0,E79)</f>
        <v>0</v>
      </c>
      <c r="G79" s="66"/>
      <c r="H79" s="207"/>
      <c r="I79" s="207"/>
      <c r="J79" s="207"/>
      <c r="K79" s="207">
        <f t="shared" ref="K79:K113" si="14">IF(J79=0,0,J79*$H$6-6000)</f>
        <v>0</v>
      </c>
      <c r="L79" s="432">
        <f t="shared" ref="L79:L113" si="15">IF(K79&lt;0,0,K79)</f>
        <v>0</v>
      </c>
      <c r="M79" s="66"/>
      <c r="N79" s="66"/>
      <c r="O79" s="207"/>
      <c r="P79" s="207"/>
      <c r="Q79" s="207"/>
      <c r="R79" s="207">
        <f t="shared" ref="R79:R113" si="16">IF(Q79=0,0,Q79*$H$6-6000)</f>
        <v>0</v>
      </c>
      <c r="S79" s="432">
        <f t="shared" ref="S79:S113" si="17">IF(R79&lt;0,0,R79)</f>
        <v>0</v>
      </c>
      <c r="T79" s="66"/>
      <c r="U79" s="207"/>
      <c r="V79" s="207"/>
      <c r="W79" s="207"/>
      <c r="X79" s="207">
        <f t="shared" ref="X79:X113" si="18">IF(W79=0,0,W79*$H$6-6000)</f>
        <v>0</v>
      </c>
      <c r="Y79" s="432">
        <f t="shared" ref="Y79:Y113" si="19">IF(X79&lt;0,0,X79)</f>
        <v>0</v>
      </c>
      <c r="Z79" s="66"/>
      <c r="AA79" s="207"/>
      <c r="AB79" s="207"/>
      <c r="AC79" s="207"/>
      <c r="AD79" s="207">
        <f t="shared" ref="AD79:AD113" si="20">IF(AC79=0,0,AC79*$H$6-6000)</f>
        <v>0</v>
      </c>
      <c r="AE79" s="432">
        <f t="shared" ref="AE79:AE113" si="21">IF(AD79&lt;0,0,AD79)</f>
        <v>0</v>
      </c>
      <c r="AF79" s="66"/>
      <c r="AG79" s="207"/>
      <c r="AH79" s="207"/>
      <c r="AI79" s="207"/>
      <c r="AJ79" s="207">
        <f t="shared" ref="AJ79:AJ113" si="22">IF(AI79=0,0,AI79*$H$6-6000)</f>
        <v>0</v>
      </c>
      <c r="AK79" s="432">
        <f t="shared" ref="AK79:AK113" si="23">IF(AJ79&lt;0,0,AJ79)</f>
        <v>0</v>
      </c>
      <c r="AL79" s="66"/>
    </row>
    <row r="80" spans="1:38" x14ac:dyDescent="0.25">
      <c r="A80" s="63"/>
      <c r="B80" s="207"/>
      <c r="C80" s="207"/>
      <c r="D80" s="207"/>
      <c r="E80" s="207">
        <f t="shared" si="12"/>
        <v>0</v>
      </c>
      <c r="F80" s="429">
        <f t="shared" si="13"/>
        <v>0</v>
      </c>
      <c r="G80" s="66"/>
      <c r="H80" s="207"/>
      <c r="I80" s="207"/>
      <c r="J80" s="207"/>
      <c r="K80" s="207">
        <f t="shared" si="14"/>
        <v>0</v>
      </c>
      <c r="L80" s="432">
        <f t="shared" si="15"/>
        <v>0</v>
      </c>
      <c r="M80" s="66"/>
      <c r="N80" s="66"/>
      <c r="O80" s="207"/>
      <c r="P80" s="207"/>
      <c r="Q80" s="207"/>
      <c r="R80" s="207">
        <f t="shared" si="16"/>
        <v>0</v>
      </c>
      <c r="S80" s="432">
        <f t="shared" si="17"/>
        <v>0</v>
      </c>
      <c r="T80" s="66"/>
      <c r="U80" s="207"/>
      <c r="V80" s="207"/>
      <c r="W80" s="207"/>
      <c r="X80" s="207">
        <f t="shared" si="18"/>
        <v>0</v>
      </c>
      <c r="Y80" s="432">
        <f t="shared" si="19"/>
        <v>0</v>
      </c>
      <c r="Z80" s="66"/>
      <c r="AA80" s="207"/>
      <c r="AB80" s="207"/>
      <c r="AC80" s="207"/>
      <c r="AD80" s="207">
        <f t="shared" si="20"/>
        <v>0</v>
      </c>
      <c r="AE80" s="432">
        <f t="shared" si="21"/>
        <v>0</v>
      </c>
      <c r="AF80" s="66"/>
      <c r="AG80" s="207"/>
      <c r="AH80" s="207"/>
      <c r="AI80" s="207"/>
      <c r="AJ80" s="207">
        <f t="shared" si="22"/>
        <v>0</v>
      </c>
      <c r="AK80" s="432">
        <f t="shared" si="23"/>
        <v>0</v>
      </c>
      <c r="AL80" s="66"/>
    </row>
    <row r="81" spans="1:38" x14ac:dyDescent="0.25">
      <c r="A81" s="63"/>
      <c r="B81" s="207"/>
      <c r="C81" s="207"/>
      <c r="D81" s="207"/>
      <c r="E81" s="207">
        <f t="shared" si="12"/>
        <v>0</v>
      </c>
      <c r="F81" s="429">
        <f t="shared" si="13"/>
        <v>0</v>
      </c>
      <c r="G81" s="66"/>
      <c r="H81" s="207"/>
      <c r="I81" s="207"/>
      <c r="J81" s="207"/>
      <c r="K81" s="207">
        <f t="shared" si="14"/>
        <v>0</v>
      </c>
      <c r="L81" s="432">
        <f t="shared" si="15"/>
        <v>0</v>
      </c>
      <c r="M81" s="66"/>
      <c r="N81" s="66"/>
      <c r="O81" s="207"/>
      <c r="P81" s="207"/>
      <c r="Q81" s="207"/>
      <c r="R81" s="207">
        <f t="shared" si="16"/>
        <v>0</v>
      </c>
      <c r="S81" s="432">
        <f t="shared" si="17"/>
        <v>0</v>
      </c>
      <c r="T81" s="66"/>
      <c r="U81" s="207"/>
      <c r="V81" s="207"/>
      <c r="W81" s="207"/>
      <c r="X81" s="207">
        <f t="shared" si="18"/>
        <v>0</v>
      </c>
      <c r="Y81" s="432">
        <f t="shared" si="19"/>
        <v>0</v>
      </c>
      <c r="Z81" s="66"/>
      <c r="AA81" s="207"/>
      <c r="AB81" s="207"/>
      <c r="AC81" s="207"/>
      <c r="AD81" s="207">
        <f t="shared" si="20"/>
        <v>0</v>
      </c>
      <c r="AE81" s="432">
        <f t="shared" si="21"/>
        <v>0</v>
      </c>
      <c r="AF81" s="66"/>
      <c r="AG81" s="207"/>
      <c r="AH81" s="207"/>
      <c r="AI81" s="207"/>
      <c r="AJ81" s="207">
        <f t="shared" si="22"/>
        <v>0</v>
      </c>
      <c r="AK81" s="432">
        <f t="shared" si="23"/>
        <v>0</v>
      </c>
      <c r="AL81" s="66"/>
    </row>
    <row r="82" spans="1:38" x14ac:dyDescent="0.25">
      <c r="A82" s="63"/>
      <c r="B82" s="207"/>
      <c r="C82" s="207"/>
      <c r="D82" s="207"/>
      <c r="E82" s="207">
        <f t="shared" si="12"/>
        <v>0</v>
      </c>
      <c r="F82" s="429">
        <f t="shared" si="13"/>
        <v>0</v>
      </c>
      <c r="G82" s="66"/>
      <c r="H82" s="207"/>
      <c r="I82" s="207"/>
      <c r="J82" s="207"/>
      <c r="K82" s="207">
        <f t="shared" si="14"/>
        <v>0</v>
      </c>
      <c r="L82" s="432">
        <f t="shared" si="15"/>
        <v>0</v>
      </c>
      <c r="M82" s="66"/>
      <c r="N82" s="66"/>
      <c r="O82" s="207"/>
      <c r="P82" s="207"/>
      <c r="Q82" s="207"/>
      <c r="R82" s="207">
        <f t="shared" si="16"/>
        <v>0</v>
      </c>
      <c r="S82" s="432">
        <f t="shared" si="17"/>
        <v>0</v>
      </c>
      <c r="T82" s="66"/>
      <c r="U82" s="207"/>
      <c r="V82" s="207"/>
      <c r="W82" s="207"/>
      <c r="X82" s="207">
        <f t="shared" si="18"/>
        <v>0</v>
      </c>
      <c r="Y82" s="432">
        <f t="shared" si="19"/>
        <v>0</v>
      </c>
      <c r="Z82" s="66"/>
      <c r="AA82" s="207"/>
      <c r="AB82" s="207"/>
      <c r="AC82" s="207"/>
      <c r="AD82" s="207">
        <f t="shared" si="20"/>
        <v>0</v>
      </c>
      <c r="AE82" s="432">
        <f t="shared" si="21"/>
        <v>0</v>
      </c>
      <c r="AF82" s="66"/>
      <c r="AG82" s="207"/>
      <c r="AH82" s="207"/>
      <c r="AI82" s="207"/>
      <c r="AJ82" s="207">
        <f t="shared" si="22"/>
        <v>0</v>
      </c>
      <c r="AK82" s="432">
        <f t="shared" si="23"/>
        <v>0</v>
      </c>
      <c r="AL82" s="66"/>
    </row>
    <row r="83" spans="1:38" x14ac:dyDescent="0.25">
      <c r="A83" s="63"/>
      <c r="B83" s="207"/>
      <c r="C83" s="207"/>
      <c r="D83" s="207"/>
      <c r="E83" s="207">
        <f t="shared" si="12"/>
        <v>0</v>
      </c>
      <c r="F83" s="429">
        <f t="shared" si="13"/>
        <v>0</v>
      </c>
      <c r="G83" s="66"/>
      <c r="H83" s="207"/>
      <c r="I83" s="207"/>
      <c r="J83" s="207"/>
      <c r="K83" s="207">
        <f t="shared" si="14"/>
        <v>0</v>
      </c>
      <c r="L83" s="432">
        <f t="shared" si="15"/>
        <v>0</v>
      </c>
      <c r="M83" s="66"/>
      <c r="N83" s="66"/>
      <c r="O83" s="207"/>
      <c r="P83" s="207"/>
      <c r="Q83" s="207"/>
      <c r="R83" s="207">
        <f t="shared" si="16"/>
        <v>0</v>
      </c>
      <c r="S83" s="432">
        <f t="shared" si="17"/>
        <v>0</v>
      </c>
      <c r="T83" s="66"/>
      <c r="U83" s="207"/>
      <c r="V83" s="207"/>
      <c r="W83" s="207"/>
      <c r="X83" s="207">
        <f t="shared" si="18"/>
        <v>0</v>
      </c>
      <c r="Y83" s="432">
        <f t="shared" si="19"/>
        <v>0</v>
      </c>
      <c r="Z83" s="66"/>
      <c r="AA83" s="207"/>
      <c r="AB83" s="207"/>
      <c r="AC83" s="207"/>
      <c r="AD83" s="207">
        <f t="shared" si="20"/>
        <v>0</v>
      </c>
      <c r="AE83" s="432">
        <f t="shared" si="21"/>
        <v>0</v>
      </c>
      <c r="AF83" s="66"/>
      <c r="AG83" s="207"/>
      <c r="AH83" s="207"/>
      <c r="AI83" s="207"/>
      <c r="AJ83" s="207">
        <f t="shared" si="22"/>
        <v>0</v>
      </c>
      <c r="AK83" s="432">
        <f t="shared" si="23"/>
        <v>0</v>
      </c>
      <c r="AL83" s="66"/>
    </row>
    <row r="84" spans="1:38" x14ac:dyDescent="0.25">
      <c r="A84" s="63"/>
      <c r="B84" s="207"/>
      <c r="C84" s="207"/>
      <c r="D84" s="207"/>
      <c r="E84" s="207">
        <f t="shared" si="12"/>
        <v>0</v>
      </c>
      <c r="F84" s="429">
        <f t="shared" si="13"/>
        <v>0</v>
      </c>
      <c r="G84" s="66"/>
      <c r="H84" s="207"/>
      <c r="I84" s="207"/>
      <c r="J84" s="207"/>
      <c r="K84" s="207">
        <f t="shared" si="14"/>
        <v>0</v>
      </c>
      <c r="L84" s="432">
        <f t="shared" si="15"/>
        <v>0</v>
      </c>
      <c r="M84" s="66"/>
      <c r="N84" s="66"/>
      <c r="O84" s="207"/>
      <c r="P84" s="207"/>
      <c r="Q84" s="207"/>
      <c r="R84" s="207">
        <f t="shared" si="16"/>
        <v>0</v>
      </c>
      <c r="S84" s="432">
        <f t="shared" si="17"/>
        <v>0</v>
      </c>
      <c r="T84" s="66"/>
      <c r="U84" s="207"/>
      <c r="V84" s="207"/>
      <c r="W84" s="207"/>
      <c r="X84" s="207">
        <f t="shared" si="18"/>
        <v>0</v>
      </c>
      <c r="Y84" s="432">
        <f t="shared" si="19"/>
        <v>0</v>
      </c>
      <c r="Z84" s="66"/>
      <c r="AA84" s="207"/>
      <c r="AB84" s="207"/>
      <c r="AC84" s="207"/>
      <c r="AD84" s="207">
        <f t="shared" si="20"/>
        <v>0</v>
      </c>
      <c r="AE84" s="432">
        <f t="shared" si="21"/>
        <v>0</v>
      </c>
      <c r="AF84" s="66"/>
      <c r="AG84" s="207"/>
      <c r="AH84" s="207"/>
      <c r="AI84" s="207"/>
      <c r="AJ84" s="207">
        <f t="shared" si="22"/>
        <v>0</v>
      </c>
      <c r="AK84" s="432">
        <f t="shared" si="23"/>
        <v>0</v>
      </c>
      <c r="AL84" s="66"/>
    </row>
    <row r="85" spans="1:38" x14ac:dyDescent="0.25">
      <c r="A85" s="63"/>
      <c r="B85" s="207"/>
      <c r="C85" s="207"/>
      <c r="D85" s="207"/>
      <c r="E85" s="207">
        <f t="shared" si="12"/>
        <v>0</v>
      </c>
      <c r="F85" s="429">
        <f t="shared" si="13"/>
        <v>0</v>
      </c>
      <c r="G85" s="66"/>
      <c r="H85" s="207"/>
      <c r="I85" s="207"/>
      <c r="J85" s="207"/>
      <c r="K85" s="207">
        <f t="shared" si="14"/>
        <v>0</v>
      </c>
      <c r="L85" s="432">
        <f t="shared" si="15"/>
        <v>0</v>
      </c>
      <c r="M85" s="66"/>
      <c r="N85" s="66"/>
      <c r="O85" s="207"/>
      <c r="P85" s="207"/>
      <c r="Q85" s="207"/>
      <c r="R85" s="207">
        <f t="shared" si="16"/>
        <v>0</v>
      </c>
      <c r="S85" s="432">
        <f t="shared" si="17"/>
        <v>0</v>
      </c>
      <c r="T85" s="66"/>
      <c r="U85" s="207"/>
      <c r="V85" s="207"/>
      <c r="W85" s="207"/>
      <c r="X85" s="207">
        <f t="shared" si="18"/>
        <v>0</v>
      </c>
      <c r="Y85" s="432">
        <f t="shared" si="19"/>
        <v>0</v>
      </c>
      <c r="Z85" s="66"/>
      <c r="AA85" s="207"/>
      <c r="AB85" s="207"/>
      <c r="AC85" s="207"/>
      <c r="AD85" s="207">
        <f t="shared" si="20"/>
        <v>0</v>
      </c>
      <c r="AE85" s="432">
        <f t="shared" si="21"/>
        <v>0</v>
      </c>
      <c r="AF85" s="66"/>
      <c r="AG85" s="207"/>
      <c r="AH85" s="207"/>
      <c r="AI85" s="207"/>
      <c r="AJ85" s="207">
        <f t="shared" si="22"/>
        <v>0</v>
      </c>
      <c r="AK85" s="432">
        <f t="shared" si="23"/>
        <v>0</v>
      </c>
      <c r="AL85" s="66"/>
    </row>
    <row r="86" spans="1:38" x14ac:dyDescent="0.25">
      <c r="A86" s="63"/>
      <c r="B86" s="207"/>
      <c r="C86" s="207"/>
      <c r="D86" s="207"/>
      <c r="E86" s="207">
        <f t="shared" si="12"/>
        <v>0</v>
      </c>
      <c r="F86" s="429">
        <f t="shared" si="13"/>
        <v>0</v>
      </c>
      <c r="G86" s="66"/>
      <c r="H86" s="207"/>
      <c r="I86" s="207"/>
      <c r="J86" s="207"/>
      <c r="K86" s="207">
        <f t="shared" si="14"/>
        <v>0</v>
      </c>
      <c r="L86" s="432">
        <f t="shared" si="15"/>
        <v>0</v>
      </c>
      <c r="M86" s="66"/>
      <c r="N86" s="66"/>
      <c r="O86" s="207"/>
      <c r="P86" s="207"/>
      <c r="Q86" s="207"/>
      <c r="R86" s="207">
        <f t="shared" si="16"/>
        <v>0</v>
      </c>
      <c r="S86" s="432">
        <f t="shared" si="17"/>
        <v>0</v>
      </c>
      <c r="T86" s="66"/>
      <c r="U86" s="207"/>
      <c r="V86" s="207"/>
      <c r="W86" s="207"/>
      <c r="X86" s="207">
        <f t="shared" si="18"/>
        <v>0</v>
      </c>
      <c r="Y86" s="432">
        <f t="shared" si="19"/>
        <v>0</v>
      </c>
      <c r="Z86" s="66"/>
      <c r="AA86" s="207"/>
      <c r="AB86" s="207"/>
      <c r="AC86" s="207"/>
      <c r="AD86" s="207">
        <f t="shared" si="20"/>
        <v>0</v>
      </c>
      <c r="AE86" s="432">
        <f t="shared" si="21"/>
        <v>0</v>
      </c>
      <c r="AF86" s="66"/>
      <c r="AG86" s="207"/>
      <c r="AH86" s="207"/>
      <c r="AI86" s="207"/>
      <c r="AJ86" s="207">
        <f t="shared" si="22"/>
        <v>0</v>
      </c>
      <c r="AK86" s="432">
        <f t="shared" si="23"/>
        <v>0</v>
      </c>
      <c r="AL86" s="66"/>
    </row>
    <row r="87" spans="1:38" x14ac:dyDescent="0.25">
      <c r="A87" s="63"/>
      <c r="B87" s="207"/>
      <c r="C87" s="207"/>
      <c r="D87" s="207"/>
      <c r="E87" s="207">
        <f t="shared" si="12"/>
        <v>0</v>
      </c>
      <c r="F87" s="429">
        <f t="shared" si="13"/>
        <v>0</v>
      </c>
      <c r="G87" s="66"/>
      <c r="H87" s="207"/>
      <c r="I87" s="207"/>
      <c r="J87" s="207"/>
      <c r="K87" s="207">
        <f t="shared" si="14"/>
        <v>0</v>
      </c>
      <c r="L87" s="432">
        <f t="shared" si="15"/>
        <v>0</v>
      </c>
      <c r="M87" s="66"/>
      <c r="N87" s="66"/>
      <c r="O87" s="207"/>
      <c r="P87" s="207"/>
      <c r="Q87" s="207"/>
      <c r="R87" s="207">
        <f t="shared" si="16"/>
        <v>0</v>
      </c>
      <c r="S87" s="432">
        <f t="shared" si="17"/>
        <v>0</v>
      </c>
      <c r="T87" s="66"/>
      <c r="U87" s="207"/>
      <c r="V87" s="207"/>
      <c r="W87" s="207"/>
      <c r="X87" s="207">
        <f t="shared" si="18"/>
        <v>0</v>
      </c>
      <c r="Y87" s="432">
        <f t="shared" si="19"/>
        <v>0</v>
      </c>
      <c r="Z87" s="66"/>
      <c r="AA87" s="207"/>
      <c r="AB87" s="207"/>
      <c r="AC87" s="207"/>
      <c r="AD87" s="207">
        <f t="shared" si="20"/>
        <v>0</v>
      </c>
      <c r="AE87" s="432">
        <f t="shared" si="21"/>
        <v>0</v>
      </c>
      <c r="AF87" s="66"/>
      <c r="AG87" s="207"/>
      <c r="AH87" s="207"/>
      <c r="AI87" s="207"/>
      <c r="AJ87" s="207">
        <f t="shared" si="22"/>
        <v>0</v>
      </c>
      <c r="AK87" s="432">
        <f t="shared" si="23"/>
        <v>0</v>
      </c>
      <c r="AL87" s="66"/>
    </row>
    <row r="88" spans="1:38" x14ac:dyDescent="0.25">
      <c r="A88" s="63"/>
      <c r="B88" s="207"/>
      <c r="C88" s="207"/>
      <c r="D88" s="207"/>
      <c r="E88" s="207">
        <f t="shared" si="12"/>
        <v>0</v>
      </c>
      <c r="F88" s="429">
        <f t="shared" si="13"/>
        <v>0</v>
      </c>
      <c r="G88" s="66"/>
      <c r="H88" s="207"/>
      <c r="I88" s="207"/>
      <c r="J88" s="207"/>
      <c r="K88" s="207">
        <f t="shared" si="14"/>
        <v>0</v>
      </c>
      <c r="L88" s="432">
        <f t="shared" si="15"/>
        <v>0</v>
      </c>
      <c r="M88" s="66"/>
      <c r="N88" s="66"/>
      <c r="O88" s="207"/>
      <c r="P88" s="207"/>
      <c r="Q88" s="207"/>
      <c r="R88" s="207">
        <f t="shared" si="16"/>
        <v>0</v>
      </c>
      <c r="S88" s="432">
        <f t="shared" si="17"/>
        <v>0</v>
      </c>
      <c r="T88" s="66"/>
      <c r="U88" s="207"/>
      <c r="V88" s="207"/>
      <c r="W88" s="207"/>
      <c r="X88" s="207">
        <f t="shared" si="18"/>
        <v>0</v>
      </c>
      <c r="Y88" s="432">
        <f t="shared" si="19"/>
        <v>0</v>
      </c>
      <c r="Z88" s="66"/>
      <c r="AA88" s="207"/>
      <c r="AB88" s="207"/>
      <c r="AC88" s="207"/>
      <c r="AD88" s="207">
        <f t="shared" si="20"/>
        <v>0</v>
      </c>
      <c r="AE88" s="432">
        <f t="shared" si="21"/>
        <v>0</v>
      </c>
      <c r="AF88" s="66"/>
      <c r="AG88" s="207"/>
      <c r="AH88" s="207"/>
      <c r="AI88" s="207"/>
      <c r="AJ88" s="207">
        <f t="shared" si="22"/>
        <v>0</v>
      </c>
      <c r="AK88" s="432">
        <f t="shared" si="23"/>
        <v>0</v>
      </c>
      <c r="AL88" s="66"/>
    </row>
    <row r="89" spans="1:38" x14ac:dyDescent="0.25">
      <c r="A89" s="63"/>
      <c r="B89" s="207"/>
      <c r="C89" s="207"/>
      <c r="D89" s="207"/>
      <c r="E89" s="207">
        <f t="shared" si="12"/>
        <v>0</v>
      </c>
      <c r="F89" s="429">
        <f t="shared" si="13"/>
        <v>0</v>
      </c>
      <c r="G89" s="66"/>
      <c r="H89" s="207"/>
      <c r="I89" s="207"/>
      <c r="J89" s="207"/>
      <c r="K89" s="207">
        <f t="shared" si="14"/>
        <v>0</v>
      </c>
      <c r="L89" s="432">
        <f t="shared" si="15"/>
        <v>0</v>
      </c>
      <c r="M89" s="66"/>
      <c r="N89" s="66"/>
      <c r="O89" s="207"/>
      <c r="P89" s="207"/>
      <c r="Q89" s="207"/>
      <c r="R89" s="207">
        <f t="shared" si="16"/>
        <v>0</v>
      </c>
      <c r="S89" s="432">
        <f t="shared" si="17"/>
        <v>0</v>
      </c>
      <c r="T89" s="66"/>
      <c r="U89" s="207"/>
      <c r="V89" s="207"/>
      <c r="W89" s="207"/>
      <c r="X89" s="207">
        <f t="shared" si="18"/>
        <v>0</v>
      </c>
      <c r="Y89" s="432">
        <f t="shared" si="19"/>
        <v>0</v>
      </c>
      <c r="Z89" s="66"/>
      <c r="AA89" s="207"/>
      <c r="AB89" s="207"/>
      <c r="AC89" s="207"/>
      <c r="AD89" s="207">
        <f t="shared" si="20"/>
        <v>0</v>
      </c>
      <c r="AE89" s="432">
        <f t="shared" si="21"/>
        <v>0</v>
      </c>
      <c r="AF89" s="66"/>
      <c r="AG89" s="207"/>
      <c r="AH89" s="207"/>
      <c r="AI89" s="207"/>
      <c r="AJ89" s="207">
        <f t="shared" si="22"/>
        <v>0</v>
      </c>
      <c r="AK89" s="432">
        <f t="shared" si="23"/>
        <v>0</v>
      </c>
      <c r="AL89" s="66"/>
    </row>
    <row r="90" spans="1:38" x14ac:dyDescent="0.25">
      <c r="A90" s="63"/>
      <c r="B90" s="207"/>
      <c r="C90" s="207"/>
      <c r="D90" s="207"/>
      <c r="E90" s="207">
        <f t="shared" si="12"/>
        <v>0</v>
      </c>
      <c r="F90" s="429">
        <f t="shared" si="13"/>
        <v>0</v>
      </c>
      <c r="G90" s="66"/>
      <c r="H90" s="207"/>
      <c r="I90" s="207"/>
      <c r="J90" s="207"/>
      <c r="K90" s="207">
        <f t="shared" si="14"/>
        <v>0</v>
      </c>
      <c r="L90" s="432">
        <f t="shared" si="15"/>
        <v>0</v>
      </c>
      <c r="M90" s="66"/>
      <c r="N90" s="66"/>
      <c r="O90" s="207"/>
      <c r="P90" s="207"/>
      <c r="Q90" s="207"/>
      <c r="R90" s="207">
        <f t="shared" si="16"/>
        <v>0</v>
      </c>
      <c r="S90" s="432">
        <f t="shared" si="17"/>
        <v>0</v>
      </c>
      <c r="T90" s="66"/>
      <c r="U90" s="207"/>
      <c r="V90" s="207"/>
      <c r="W90" s="207"/>
      <c r="X90" s="207">
        <f t="shared" si="18"/>
        <v>0</v>
      </c>
      <c r="Y90" s="432">
        <f t="shared" si="19"/>
        <v>0</v>
      </c>
      <c r="Z90" s="66"/>
      <c r="AA90" s="207"/>
      <c r="AB90" s="207"/>
      <c r="AC90" s="207"/>
      <c r="AD90" s="207">
        <f t="shared" si="20"/>
        <v>0</v>
      </c>
      <c r="AE90" s="432">
        <f t="shared" si="21"/>
        <v>0</v>
      </c>
      <c r="AF90" s="66"/>
      <c r="AG90" s="207"/>
      <c r="AH90" s="207"/>
      <c r="AI90" s="207"/>
      <c r="AJ90" s="207">
        <f t="shared" si="22"/>
        <v>0</v>
      </c>
      <c r="AK90" s="432">
        <f t="shared" si="23"/>
        <v>0</v>
      </c>
      <c r="AL90" s="66"/>
    </row>
    <row r="91" spans="1:38" x14ac:dyDescent="0.25">
      <c r="A91" s="63"/>
      <c r="B91" s="207"/>
      <c r="C91" s="207"/>
      <c r="D91" s="207"/>
      <c r="E91" s="207">
        <f t="shared" si="12"/>
        <v>0</v>
      </c>
      <c r="F91" s="429">
        <f t="shared" si="13"/>
        <v>0</v>
      </c>
      <c r="G91" s="66"/>
      <c r="H91" s="207"/>
      <c r="I91" s="207"/>
      <c r="J91" s="207"/>
      <c r="K91" s="207">
        <f t="shared" si="14"/>
        <v>0</v>
      </c>
      <c r="L91" s="432">
        <f t="shared" si="15"/>
        <v>0</v>
      </c>
      <c r="M91" s="66"/>
      <c r="N91" s="66"/>
      <c r="O91" s="207"/>
      <c r="P91" s="207"/>
      <c r="Q91" s="207"/>
      <c r="R91" s="207">
        <f t="shared" si="16"/>
        <v>0</v>
      </c>
      <c r="S91" s="432">
        <f t="shared" si="17"/>
        <v>0</v>
      </c>
      <c r="T91" s="66"/>
      <c r="U91" s="207"/>
      <c r="V91" s="207"/>
      <c r="W91" s="207"/>
      <c r="X91" s="207">
        <f t="shared" si="18"/>
        <v>0</v>
      </c>
      <c r="Y91" s="432">
        <f t="shared" si="19"/>
        <v>0</v>
      </c>
      <c r="Z91" s="66"/>
      <c r="AA91" s="207"/>
      <c r="AB91" s="207"/>
      <c r="AC91" s="207"/>
      <c r="AD91" s="207">
        <f t="shared" si="20"/>
        <v>0</v>
      </c>
      <c r="AE91" s="432">
        <f t="shared" si="21"/>
        <v>0</v>
      </c>
      <c r="AF91" s="66"/>
      <c r="AG91" s="207"/>
      <c r="AH91" s="207"/>
      <c r="AI91" s="207"/>
      <c r="AJ91" s="207">
        <f t="shared" si="22"/>
        <v>0</v>
      </c>
      <c r="AK91" s="432">
        <f t="shared" si="23"/>
        <v>0</v>
      </c>
      <c r="AL91" s="66"/>
    </row>
    <row r="92" spans="1:38" x14ac:dyDescent="0.25">
      <c r="A92" s="63"/>
      <c r="B92" s="207"/>
      <c r="C92" s="207"/>
      <c r="D92" s="207"/>
      <c r="E92" s="207">
        <f t="shared" si="12"/>
        <v>0</v>
      </c>
      <c r="F92" s="429">
        <f t="shared" si="13"/>
        <v>0</v>
      </c>
      <c r="G92" s="66"/>
      <c r="H92" s="207"/>
      <c r="I92" s="207"/>
      <c r="J92" s="207"/>
      <c r="K92" s="207">
        <f t="shared" si="14"/>
        <v>0</v>
      </c>
      <c r="L92" s="432">
        <f t="shared" si="15"/>
        <v>0</v>
      </c>
      <c r="M92" s="66"/>
      <c r="N92" s="66"/>
      <c r="O92" s="207"/>
      <c r="P92" s="207"/>
      <c r="Q92" s="207"/>
      <c r="R92" s="207">
        <f t="shared" si="16"/>
        <v>0</v>
      </c>
      <c r="S92" s="432">
        <f t="shared" si="17"/>
        <v>0</v>
      </c>
      <c r="T92" s="66"/>
      <c r="U92" s="207"/>
      <c r="V92" s="207"/>
      <c r="W92" s="207"/>
      <c r="X92" s="207">
        <f t="shared" si="18"/>
        <v>0</v>
      </c>
      <c r="Y92" s="432">
        <f t="shared" si="19"/>
        <v>0</v>
      </c>
      <c r="Z92" s="66"/>
      <c r="AA92" s="207"/>
      <c r="AB92" s="207"/>
      <c r="AC92" s="207"/>
      <c r="AD92" s="207">
        <f t="shared" si="20"/>
        <v>0</v>
      </c>
      <c r="AE92" s="432">
        <f t="shared" si="21"/>
        <v>0</v>
      </c>
      <c r="AF92" s="66"/>
      <c r="AG92" s="207"/>
      <c r="AH92" s="207"/>
      <c r="AI92" s="207"/>
      <c r="AJ92" s="207">
        <f t="shared" si="22"/>
        <v>0</v>
      </c>
      <c r="AK92" s="432">
        <f t="shared" si="23"/>
        <v>0</v>
      </c>
      <c r="AL92" s="66"/>
    </row>
    <row r="93" spans="1:38" x14ac:dyDescent="0.25">
      <c r="A93" s="63"/>
      <c r="B93" s="207"/>
      <c r="C93" s="207"/>
      <c r="D93" s="207"/>
      <c r="E93" s="207">
        <f t="shared" si="12"/>
        <v>0</v>
      </c>
      <c r="F93" s="429">
        <f t="shared" si="13"/>
        <v>0</v>
      </c>
      <c r="G93" s="66"/>
      <c r="H93" s="207"/>
      <c r="I93" s="207"/>
      <c r="J93" s="207"/>
      <c r="K93" s="207">
        <f t="shared" si="14"/>
        <v>0</v>
      </c>
      <c r="L93" s="432">
        <f t="shared" si="15"/>
        <v>0</v>
      </c>
      <c r="M93" s="66"/>
      <c r="N93" s="66"/>
      <c r="O93" s="207"/>
      <c r="P93" s="207"/>
      <c r="Q93" s="207"/>
      <c r="R93" s="207">
        <f t="shared" si="16"/>
        <v>0</v>
      </c>
      <c r="S93" s="432">
        <f t="shared" si="17"/>
        <v>0</v>
      </c>
      <c r="T93" s="66"/>
      <c r="U93" s="207"/>
      <c r="V93" s="207"/>
      <c r="W93" s="207"/>
      <c r="X93" s="207">
        <f t="shared" si="18"/>
        <v>0</v>
      </c>
      <c r="Y93" s="432">
        <f t="shared" si="19"/>
        <v>0</v>
      </c>
      <c r="Z93" s="66"/>
      <c r="AA93" s="207"/>
      <c r="AB93" s="207"/>
      <c r="AC93" s="207"/>
      <c r="AD93" s="207">
        <f t="shared" si="20"/>
        <v>0</v>
      </c>
      <c r="AE93" s="432">
        <f t="shared" si="21"/>
        <v>0</v>
      </c>
      <c r="AF93" s="66"/>
      <c r="AG93" s="207"/>
      <c r="AH93" s="207"/>
      <c r="AI93" s="207"/>
      <c r="AJ93" s="207">
        <f t="shared" si="22"/>
        <v>0</v>
      </c>
      <c r="AK93" s="432">
        <f t="shared" si="23"/>
        <v>0</v>
      </c>
      <c r="AL93" s="66"/>
    </row>
    <row r="94" spans="1:38" x14ac:dyDescent="0.25">
      <c r="A94" s="63"/>
      <c r="B94" s="207"/>
      <c r="C94" s="207"/>
      <c r="D94" s="207"/>
      <c r="E94" s="207">
        <f t="shared" si="12"/>
        <v>0</v>
      </c>
      <c r="F94" s="429">
        <f t="shared" si="13"/>
        <v>0</v>
      </c>
      <c r="G94" s="66"/>
      <c r="H94" s="207"/>
      <c r="I94" s="207"/>
      <c r="J94" s="207"/>
      <c r="K94" s="207">
        <f t="shared" si="14"/>
        <v>0</v>
      </c>
      <c r="L94" s="432">
        <f t="shared" si="15"/>
        <v>0</v>
      </c>
      <c r="M94" s="66"/>
      <c r="N94" s="66"/>
      <c r="O94" s="207"/>
      <c r="P94" s="207"/>
      <c r="Q94" s="207"/>
      <c r="R94" s="207">
        <f t="shared" si="16"/>
        <v>0</v>
      </c>
      <c r="S94" s="432">
        <f t="shared" si="17"/>
        <v>0</v>
      </c>
      <c r="T94" s="66"/>
      <c r="U94" s="207"/>
      <c r="V94" s="207"/>
      <c r="W94" s="207"/>
      <c r="X94" s="207">
        <f t="shared" si="18"/>
        <v>0</v>
      </c>
      <c r="Y94" s="432">
        <f t="shared" si="19"/>
        <v>0</v>
      </c>
      <c r="Z94" s="66"/>
      <c r="AA94" s="207"/>
      <c r="AB94" s="207"/>
      <c r="AC94" s="207"/>
      <c r="AD94" s="207">
        <f t="shared" si="20"/>
        <v>0</v>
      </c>
      <c r="AE94" s="432">
        <f t="shared" si="21"/>
        <v>0</v>
      </c>
      <c r="AF94" s="66"/>
      <c r="AG94" s="207"/>
      <c r="AH94" s="207"/>
      <c r="AI94" s="207"/>
      <c r="AJ94" s="207">
        <f t="shared" si="22"/>
        <v>0</v>
      </c>
      <c r="AK94" s="432">
        <f t="shared" si="23"/>
        <v>0</v>
      </c>
      <c r="AL94" s="66"/>
    </row>
    <row r="95" spans="1:38" x14ac:dyDescent="0.25">
      <c r="A95" s="63"/>
      <c r="B95" s="207"/>
      <c r="C95" s="207"/>
      <c r="D95" s="207"/>
      <c r="E95" s="207">
        <f t="shared" si="12"/>
        <v>0</v>
      </c>
      <c r="F95" s="429">
        <f t="shared" si="13"/>
        <v>0</v>
      </c>
      <c r="G95" s="66"/>
      <c r="H95" s="207"/>
      <c r="I95" s="207"/>
      <c r="J95" s="207"/>
      <c r="K95" s="207">
        <f t="shared" si="14"/>
        <v>0</v>
      </c>
      <c r="L95" s="432">
        <f t="shared" si="15"/>
        <v>0</v>
      </c>
      <c r="M95" s="66"/>
      <c r="N95" s="66"/>
      <c r="O95" s="207"/>
      <c r="P95" s="207"/>
      <c r="Q95" s="207"/>
      <c r="R95" s="207">
        <f t="shared" si="16"/>
        <v>0</v>
      </c>
      <c r="S95" s="432">
        <f t="shared" si="17"/>
        <v>0</v>
      </c>
      <c r="T95" s="66"/>
      <c r="U95" s="207"/>
      <c r="V95" s="207"/>
      <c r="W95" s="207"/>
      <c r="X95" s="207">
        <f t="shared" si="18"/>
        <v>0</v>
      </c>
      <c r="Y95" s="432">
        <f t="shared" si="19"/>
        <v>0</v>
      </c>
      <c r="Z95" s="66"/>
      <c r="AA95" s="207"/>
      <c r="AB95" s="207"/>
      <c r="AC95" s="207"/>
      <c r="AD95" s="207">
        <f t="shared" si="20"/>
        <v>0</v>
      </c>
      <c r="AE95" s="432">
        <f t="shared" si="21"/>
        <v>0</v>
      </c>
      <c r="AF95" s="66"/>
      <c r="AG95" s="207"/>
      <c r="AH95" s="207"/>
      <c r="AI95" s="207"/>
      <c r="AJ95" s="207">
        <f t="shared" si="22"/>
        <v>0</v>
      </c>
      <c r="AK95" s="432">
        <f t="shared" si="23"/>
        <v>0</v>
      </c>
      <c r="AL95" s="66"/>
    </row>
    <row r="96" spans="1:38" x14ac:dyDescent="0.25">
      <c r="A96" s="63"/>
      <c r="B96" s="207"/>
      <c r="C96" s="207"/>
      <c r="D96" s="207"/>
      <c r="E96" s="207">
        <f t="shared" si="12"/>
        <v>0</v>
      </c>
      <c r="F96" s="429">
        <f t="shared" si="13"/>
        <v>0</v>
      </c>
      <c r="G96" s="66"/>
      <c r="H96" s="207"/>
      <c r="I96" s="207"/>
      <c r="J96" s="207"/>
      <c r="K96" s="207">
        <f t="shared" si="14"/>
        <v>0</v>
      </c>
      <c r="L96" s="432">
        <f t="shared" si="15"/>
        <v>0</v>
      </c>
      <c r="M96" s="66"/>
      <c r="N96" s="66"/>
      <c r="O96" s="207"/>
      <c r="P96" s="207"/>
      <c r="Q96" s="207"/>
      <c r="R96" s="207">
        <f t="shared" si="16"/>
        <v>0</v>
      </c>
      <c r="S96" s="432">
        <f t="shared" si="17"/>
        <v>0</v>
      </c>
      <c r="T96" s="66"/>
      <c r="U96" s="207"/>
      <c r="V96" s="207"/>
      <c r="W96" s="207"/>
      <c r="X96" s="207">
        <f t="shared" si="18"/>
        <v>0</v>
      </c>
      <c r="Y96" s="432">
        <f t="shared" si="19"/>
        <v>0</v>
      </c>
      <c r="Z96" s="66"/>
      <c r="AA96" s="207"/>
      <c r="AB96" s="207"/>
      <c r="AC96" s="207"/>
      <c r="AD96" s="207">
        <f t="shared" si="20"/>
        <v>0</v>
      </c>
      <c r="AE96" s="432">
        <f t="shared" si="21"/>
        <v>0</v>
      </c>
      <c r="AF96" s="66"/>
      <c r="AG96" s="207"/>
      <c r="AH96" s="207"/>
      <c r="AI96" s="207"/>
      <c r="AJ96" s="207">
        <f t="shared" si="22"/>
        <v>0</v>
      </c>
      <c r="AK96" s="432">
        <f t="shared" si="23"/>
        <v>0</v>
      </c>
      <c r="AL96" s="66"/>
    </row>
    <row r="97" spans="1:38" x14ac:dyDescent="0.25">
      <c r="A97" s="63"/>
      <c r="B97" s="207"/>
      <c r="C97" s="207"/>
      <c r="D97" s="207"/>
      <c r="E97" s="207">
        <f t="shared" si="12"/>
        <v>0</v>
      </c>
      <c r="F97" s="429">
        <f t="shared" si="13"/>
        <v>0</v>
      </c>
      <c r="G97" s="66"/>
      <c r="H97" s="207"/>
      <c r="I97" s="207"/>
      <c r="J97" s="207"/>
      <c r="K97" s="207">
        <f t="shared" si="14"/>
        <v>0</v>
      </c>
      <c r="L97" s="432">
        <f t="shared" si="15"/>
        <v>0</v>
      </c>
      <c r="M97" s="66"/>
      <c r="N97" s="66"/>
      <c r="O97" s="207"/>
      <c r="P97" s="207"/>
      <c r="Q97" s="207"/>
      <c r="R97" s="207">
        <f t="shared" si="16"/>
        <v>0</v>
      </c>
      <c r="S97" s="432">
        <f t="shared" si="17"/>
        <v>0</v>
      </c>
      <c r="T97" s="66"/>
      <c r="U97" s="207"/>
      <c r="V97" s="207"/>
      <c r="W97" s="207"/>
      <c r="X97" s="207">
        <f t="shared" si="18"/>
        <v>0</v>
      </c>
      <c r="Y97" s="432">
        <f t="shared" si="19"/>
        <v>0</v>
      </c>
      <c r="Z97" s="66"/>
      <c r="AA97" s="207"/>
      <c r="AB97" s="207"/>
      <c r="AC97" s="207"/>
      <c r="AD97" s="207">
        <f t="shared" si="20"/>
        <v>0</v>
      </c>
      <c r="AE97" s="432">
        <f t="shared" si="21"/>
        <v>0</v>
      </c>
      <c r="AF97" s="66"/>
      <c r="AG97" s="207"/>
      <c r="AH97" s="207"/>
      <c r="AI97" s="207"/>
      <c r="AJ97" s="207">
        <f t="shared" si="22"/>
        <v>0</v>
      </c>
      <c r="AK97" s="432">
        <f t="shared" si="23"/>
        <v>0</v>
      </c>
      <c r="AL97" s="66"/>
    </row>
    <row r="98" spans="1:38" x14ac:dyDescent="0.25">
      <c r="A98" s="63"/>
      <c r="B98" s="207"/>
      <c r="C98" s="207"/>
      <c r="D98" s="207"/>
      <c r="E98" s="207">
        <f t="shared" si="12"/>
        <v>0</v>
      </c>
      <c r="F98" s="429">
        <f t="shared" si="13"/>
        <v>0</v>
      </c>
      <c r="G98" s="66"/>
      <c r="H98" s="207"/>
      <c r="I98" s="207"/>
      <c r="J98" s="207"/>
      <c r="K98" s="207">
        <f t="shared" si="14"/>
        <v>0</v>
      </c>
      <c r="L98" s="432">
        <f t="shared" si="15"/>
        <v>0</v>
      </c>
      <c r="M98" s="66"/>
      <c r="N98" s="66"/>
      <c r="O98" s="207"/>
      <c r="P98" s="207"/>
      <c r="Q98" s="207"/>
      <c r="R98" s="207">
        <f t="shared" si="16"/>
        <v>0</v>
      </c>
      <c r="S98" s="432">
        <f t="shared" si="17"/>
        <v>0</v>
      </c>
      <c r="T98" s="66"/>
      <c r="U98" s="207"/>
      <c r="V98" s="207"/>
      <c r="W98" s="207"/>
      <c r="X98" s="207">
        <f t="shared" si="18"/>
        <v>0</v>
      </c>
      <c r="Y98" s="432">
        <f t="shared" si="19"/>
        <v>0</v>
      </c>
      <c r="Z98" s="66"/>
      <c r="AA98" s="207"/>
      <c r="AB98" s="207"/>
      <c r="AC98" s="207"/>
      <c r="AD98" s="207">
        <f t="shared" si="20"/>
        <v>0</v>
      </c>
      <c r="AE98" s="432">
        <f t="shared" si="21"/>
        <v>0</v>
      </c>
      <c r="AF98" s="66"/>
      <c r="AG98" s="207"/>
      <c r="AH98" s="207"/>
      <c r="AI98" s="207"/>
      <c r="AJ98" s="207">
        <f t="shared" si="22"/>
        <v>0</v>
      </c>
      <c r="AK98" s="432">
        <f t="shared" si="23"/>
        <v>0</v>
      </c>
      <c r="AL98" s="66"/>
    </row>
    <row r="99" spans="1:38" x14ac:dyDescent="0.25">
      <c r="A99" s="63"/>
      <c r="B99" s="207"/>
      <c r="C99" s="207"/>
      <c r="D99" s="207"/>
      <c r="E99" s="207">
        <f t="shared" si="12"/>
        <v>0</v>
      </c>
      <c r="F99" s="429">
        <f t="shared" si="13"/>
        <v>0</v>
      </c>
      <c r="G99" s="66"/>
      <c r="H99" s="207"/>
      <c r="I99" s="207"/>
      <c r="J99" s="207"/>
      <c r="K99" s="207">
        <f t="shared" si="14"/>
        <v>0</v>
      </c>
      <c r="L99" s="432">
        <f t="shared" si="15"/>
        <v>0</v>
      </c>
      <c r="M99" s="66"/>
      <c r="N99" s="66"/>
      <c r="O99" s="207"/>
      <c r="P99" s="207"/>
      <c r="Q99" s="207"/>
      <c r="R99" s="207">
        <f t="shared" si="16"/>
        <v>0</v>
      </c>
      <c r="S99" s="432">
        <f t="shared" si="17"/>
        <v>0</v>
      </c>
      <c r="T99" s="66"/>
      <c r="U99" s="207"/>
      <c r="V99" s="207"/>
      <c r="W99" s="207"/>
      <c r="X99" s="207">
        <f t="shared" si="18"/>
        <v>0</v>
      </c>
      <c r="Y99" s="432">
        <f t="shared" si="19"/>
        <v>0</v>
      </c>
      <c r="Z99" s="66"/>
      <c r="AA99" s="207"/>
      <c r="AB99" s="207"/>
      <c r="AC99" s="207"/>
      <c r="AD99" s="207">
        <f t="shared" si="20"/>
        <v>0</v>
      </c>
      <c r="AE99" s="432">
        <f t="shared" si="21"/>
        <v>0</v>
      </c>
      <c r="AF99" s="66"/>
      <c r="AG99" s="207"/>
      <c r="AH99" s="207"/>
      <c r="AI99" s="207"/>
      <c r="AJ99" s="207">
        <f t="shared" si="22"/>
        <v>0</v>
      </c>
      <c r="AK99" s="432">
        <f t="shared" si="23"/>
        <v>0</v>
      </c>
      <c r="AL99" s="66"/>
    </row>
    <row r="100" spans="1:38" x14ac:dyDescent="0.25">
      <c r="A100" s="63"/>
      <c r="B100" s="207"/>
      <c r="C100" s="207"/>
      <c r="D100" s="207"/>
      <c r="E100" s="207">
        <f t="shared" si="12"/>
        <v>0</v>
      </c>
      <c r="F100" s="429">
        <f t="shared" si="13"/>
        <v>0</v>
      </c>
      <c r="G100" s="66"/>
      <c r="H100" s="207"/>
      <c r="I100" s="207"/>
      <c r="J100" s="207"/>
      <c r="K100" s="207">
        <f t="shared" si="14"/>
        <v>0</v>
      </c>
      <c r="L100" s="432">
        <f t="shared" si="15"/>
        <v>0</v>
      </c>
      <c r="M100" s="66"/>
      <c r="N100" s="66"/>
      <c r="O100" s="207"/>
      <c r="P100" s="207"/>
      <c r="Q100" s="207"/>
      <c r="R100" s="207">
        <f t="shared" si="16"/>
        <v>0</v>
      </c>
      <c r="S100" s="432">
        <f t="shared" si="17"/>
        <v>0</v>
      </c>
      <c r="T100" s="66"/>
      <c r="U100" s="207"/>
      <c r="V100" s="207"/>
      <c r="W100" s="207"/>
      <c r="X100" s="207">
        <f t="shared" si="18"/>
        <v>0</v>
      </c>
      <c r="Y100" s="432">
        <f t="shared" si="19"/>
        <v>0</v>
      </c>
      <c r="Z100" s="66"/>
      <c r="AA100" s="207"/>
      <c r="AB100" s="207"/>
      <c r="AC100" s="207"/>
      <c r="AD100" s="207">
        <f t="shared" si="20"/>
        <v>0</v>
      </c>
      <c r="AE100" s="432">
        <f t="shared" si="21"/>
        <v>0</v>
      </c>
      <c r="AF100" s="66"/>
      <c r="AG100" s="207"/>
      <c r="AH100" s="207"/>
      <c r="AI100" s="207"/>
      <c r="AJ100" s="207">
        <f t="shared" si="22"/>
        <v>0</v>
      </c>
      <c r="AK100" s="432">
        <f t="shared" si="23"/>
        <v>0</v>
      </c>
      <c r="AL100" s="66"/>
    </row>
    <row r="101" spans="1:38" x14ac:dyDescent="0.25">
      <c r="A101" s="63"/>
      <c r="B101" s="207"/>
      <c r="C101" s="207"/>
      <c r="D101" s="207"/>
      <c r="E101" s="207">
        <f t="shared" si="12"/>
        <v>0</v>
      </c>
      <c r="F101" s="429">
        <f t="shared" si="13"/>
        <v>0</v>
      </c>
      <c r="G101" s="66"/>
      <c r="H101" s="207"/>
      <c r="I101" s="207"/>
      <c r="J101" s="207"/>
      <c r="K101" s="207">
        <f t="shared" si="14"/>
        <v>0</v>
      </c>
      <c r="L101" s="432">
        <f t="shared" si="15"/>
        <v>0</v>
      </c>
      <c r="M101" s="66"/>
      <c r="N101" s="66"/>
      <c r="O101" s="207"/>
      <c r="P101" s="207"/>
      <c r="Q101" s="207"/>
      <c r="R101" s="207">
        <f t="shared" si="16"/>
        <v>0</v>
      </c>
      <c r="S101" s="432">
        <f t="shared" si="17"/>
        <v>0</v>
      </c>
      <c r="T101" s="66"/>
      <c r="U101" s="207"/>
      <c r="V101" s="207"/>
      <c r="W101" s="207"/>
      <c r="X101" s="207">
        <f t="shared" si="18"/>
        <v>0</v>
      </c>
      <c r="Y101" s="432">
        <f t="shared" si="19"/>
        <v>0</v>
      </c>
      <c r="Z101" s="66"/>
      <c r="AA101" s="207"/>
      <c r="AB101" s="207"/>
      <c r="AC101" s="207"/>
      <c r="AD101" s="207">
        <f t="shared" si="20"/>
        <v>0</v>
      </c>
      <c r="AE101" s="432">
        <f t="shared" si="21"/>
        <v>0</v>
      </c>
      <c r="AF101" s="66"/>
      <c r="AG101" s="207"/>
      <c r="AH101" s="207"/>
      <c r="AI101" s="207"/>
      <c r="AJ101" s="207">
        <f t="shared" si="22"/>
        <v>0</v>
      </c>
      <c r="AK101" s="432">
        <f t="shared" si="23"/>
        <v>0</v>
      </c>
      <c r="AL101" s="66"/>
    </row>
    <row r="102" spans="1:38" x14ac:dyDescent="0.25">
      <c r="A102" s="63"/>
      <c r="B102" s="207"/>
      <c r="C102" s="207"/>
      <c r="D102" s="207"/>
      <c r="E102" s="207">
        <f t="shared" si="12"/>
        <v>0</v>
      </c>
      <c r="F102" s="429">
        <f t="shared" si="13"/>
        <v>0</v>
      </c>
      <c r="G102" s="66"/>
      <c r="H102" s="207"/>
      <c r="I102" s="207"/>
      <c r="J102" s="207"/>
      <c r="K102" s="207">
        <f t="shared" si="14"/>
        <v>0</v>
      </c>
      <c r="L102" s="432">
        <f t="shared" si="15"/>
        <v>0</v>
      </c>
      <c r="M102" s="66"/>
      <c r="N102" s="66"/>
      <c r="O102" s="207"/>
      <c r="P102" s="207"/>
      <c r="Q102" s="207"/>
      <c r="R102" s="207">
        <f t="shared" si="16"/>
        <v>0</v>
      </c>
      <c r="S102" s="432">
        <f t="shared" si="17"/>
        <v>0</v>
      </c>
      <c r="T102" s="66"/>
      <c r="U102" s="207"/>
      <c r="V102" s="207"/>
      <c r="W102" s="207"/>
      <c r="X102" s="207">
        <f t="shared" si="18"/>
        <v>0</v>
      </c>
      <c r="Y102" s="432">
        <f t="shared" si="19"/>
        <v>0</v>
      </c>
      <c r="Z102" s="66"/>
      <c r="AA102" s="207"/>
      <c r="AB102" s="207"/>
      <c r="AC102" s="207"/>
      <c r="AD102" s="207">
        <f t="shared" si="20"/>
        <v>0</v>
      </c>
      <c r="AE102" s="432">
        <f t="shared" si="21"/>
        <v>0</v>
      </c>
      <c r="AF102" s="66"/>
      <c r="AG102" s="207"/>
      <c r="AH102" s="207"/>
      <c r="AI102" s="207"/>
      <c r="AJ102" s="207">
        <f t="shared" si="22"/>
        <v>0</v>
      </c>
      <c r="AK102" s="432">
        <f t="shared" si="23"/>
        <v>0</v>
      </c>
      <c r="AL102" s="66"/>
    </row>
    <row r="103" spans="1:38" x14ac:dyDescent="0.25">
      <c r="A103" s="63"/>
      <c r="B103" s="207"/>
      <c r="C103" s="207"/>
      <c r="D103" s="207"/>
      <c r="E103" s="207">
        <f t="shared" si="12"/>
        <v>0</v>
      </c>
      <c r="F103" s="429">
        <f t="shared" si="13"/>
        <v>0</v>
      </c>
      <c r="G103" s="66"/>
      <c r="H103" s="207"/>
      <c r="I103" s="207"/>
      <c r="J103" s="207"/>
      <c r="K103" s="207">
        <f t="shared" si="14"/>
        <v>0</v>
      </c>
      <c r="L103" s="432">
        <f t="shared" si="15"/>
        <v>0</v>
      </c>
      <c r="M103" s="66"/>
      <c r="N103" s="66"/>
      <c r="O103" s="207"/>
      <c r="P103" s="207"/>
      <c r="Q103" s="207"/>
      <c r="R103" s="207">
        <f t="shared" si="16"/>
        <v>0</v>
      </c>
      <c r="S103" s="432">
        <f t="shared" si="17"/>
        <v>0</v>
      </c>
      <c r="T103" s="66"/>
      <c r="U103" s="207"/>
      <c r="V103" s="207"/>
      <c r="W103" s="207"/>
      <c r="X103" s="207">
        <f t="shared" si="18"/>
        <v>0</v>
      </c>
      <c r="Y103" s="432">
        <f t="shared" si="19"/>
        <v>0</v>
      </c>
      <c r="Z103" s="66"/>
      <c r="AA103" s="207"/>
      <c r="AB103" s="207"/>
      <c r="AC103" s="207"/>
      <c r="AD103" s="207">
        <f t="shared" si="20"/>
        <v>0</v>
      </c>
      <c r="AE103" s="432">
        <f t="shared" si="21"/>
        <v>0</v>
      </c>
      <c r="AF103" s="66"/>
      <c r="AG103" s="207"/>
      <c r="AH103" s="207"/>
      <c r="AI103" s="207"/>
      <c r="AJ103" s="207">
        <f t="shared" si="22"/>
        <v>0</v>
      </c>
      <c r="AK103" s="432">
        <f t="shared" si="23"/>
        <v>0</v>
      </c>
      <c r="AL103" s="66"/>
    </row>
    <row r="104" spans="1:38" x14ac:dyDescent="0.25">
      <c r="A104" s="63"/>
      <c r="B104" s="207"/>
      <c r="C104" s="207"/>
      <c r="D104" s="207"/>
      <c r="E104" s="207">
        <f t="shared" si="12"/>
        <v>0</v>
      </c>
      <c r="F104" s="429">
        <f t="shared" si="13"/>
        <v>0</v>
      </c>
      <c r="G104" s="66"/>
      <c r="H104" s="207"/>
      <c r="I104" s="207"/>
      <c r="J104" s="207"/>
      <c r="K104" s="207">
        <f t="shared" si="14"/>
        <v>0</v>
      </c>
      <c r="L104" s="432">
        <f t="shared" si="15"/>
        <v>0</v>
      </c>
      <c r="M104" s="66"/>
      <c r="N104" s="66"/>
      <c r="O104" s="207"/>
      <c r="P104" s="207"/>
      <c r="Q104" s="207"/>
      <c r="R104" s="207">
        <f t="shared" si="16"/>
        <v>0</v>
      </c>
      <c r="S104" s="432">
        <f t="shared" si="17"/>
        <v>0</v>
      </c>
      <c r="T104" s="66"/>
      <c r="U104" s="207"/>
      <c r="V104" s="207"/>
      <c r="W104" s="207"/>
      <c r="X104" s="207">
        <f t="shared" si="18"/>
        <v>0</v>
      </c>
      <c r="Y104" s="432">
        <f t="shared" si="19"/>
        <v>0</v>
      </c>
      <c r="Z104" s="66"/>
      <c r="AA104" s="207"/>
      <c r="AB104" s="207"/>
      <c r="AC104" s="207"/>
      <c r="AD104" s="207">
        <f t="shared" si="20"/>
        <v>0</v>
      </c>
      <c r="AE104" s="432">
        <f t="shared" si="21"/>
        <v>0</v>
      </c>
      <c r="AF104" s="66"/>
      <c r="AG104" s="207"/>
      <c r="AH104" s="207"/>
      <c r="AI104" s="207"/>
      <c r="AJ104" s="207">
        <f t="shared" si="22"/>
        <v>0</v>
      </c>
      <c r="AK104" s="432">
        <f t="shared" si="23"/>
        <v>0</v>
      </c>
      <c r="AL104" s="66"/>
    </row>
    <row r="105" spans="1:38" x14ac:dyDescent="0.25">
      <c r="A105" s="63"/>
      <c r="B105" s="207"/>
      <c r="C105" s="207"/>
      <c r="D105" s="207"/>
      <c r="E105" s="207">
        <f t="shared" si="12"/>
        <v>0</v>
      </c>
      <c r="F105" s="429">
        <f t="shared" si="13"/>
        <v>0</v>
      </c>
      <c r="G105" s="66"/>
      <c r="H105" s="207"/>
      <c r="I105" s="207"/>
      <c r="J105" s="207"/>
      <c r="K105" s="207">
        <f t="shared" si="14"/>
        <v>0</v>
      </c>
      <c r="L105" s="432">
        <f t="shared" si="15"/>
        <v>0</v>
      </c>
      <c r="M105" s="66"/>
      <c r="N105" s="66"/>
      <c r="O105" s="207"/>
      <c r="P105" s="207"/>
      <c r="Q105" s="207"/>
      <c r="R105" s="207">
        <f t="shared" si="16"/>
        <v>0</v>
      </c>
      <c r="S105" s="432">
        <f t="shared" si="17"/>
        <v>0</v>
      </c>
      <c r="T105" s="66"/>
      <c r="U105" s="207"/>
      <c r="V105" s="207"/>
      <c r="W105" s="207"/>
      <c r="X105" s="207">
        <f t="shared" si="18"/>
        <v>0</v>
      </c>
      <c r="Y105" s="432">
        <f t="shared" si="19"/>
        <v>0</v>
      </c>
      <c r="Z105" s="66"/>
      <c r="AA105" s="207"/>
      <c r="AB105" s="207"/>
      <c r="AC105" s="207"/>
      <c r="AD105" s="207">
        <f t="shared" si="20"/>
        <v>0</v>
      </c>
      <c r="AE105" s="432">
        <f t="shared" si="21"/>
        <v>0</v>
      </c>
      <c r="AF105" s="66"/>
      <c r="AG105" s="207"/>
      <c r="AH105" s="207"/>
      <c r="AI105" s="207"/>
      <c r="AJ105" s="207">
        <f t="shared" si="22"/>
        <v>0</v>
      </c>
      <c r="AK105" s="432">
        <f t="shared" si="23"/>
        <v>0</v>
      </c>
      <c r="AL105" s="66"/>
    </row>
    <row r="106" spans="1:38" x14ac:dyDescent="0.25">
      <c r="A106" s="63"/>
      <c r="B106" s="207"/>
      <c r="C106" s="207"/>
      <c r="D106" s="207"/>
      <c r="E106" s="207">
        <f t="shared" si="12"/>
        <v>0</v>
      </c>
      <c r="F106" s="429">
        <f t="shared" si="13"/>
        <v>0</v>
      </c>
      <c r="G106" s="66"/>
      <c r="H106" s="207"/>
      <c r="I106" s="207"/>
      <c r="J106" s="207"/>
      <c r="K106" s="207">
        <f t="shared" si="14"/>
        <v>0</v>
      </c>
      <c r="L106" s="432">
        <f t="shared" si="15"/>
        <v>0</v>
      </c>
      <c r="M106" s="66"/>
      <c r="N106" s="66"/>
      <c r="O106" s="207"/>
      <c r="P106" s="207"/>
      <c r="Q106" s="207"/>
      <c r="R106" s="207">
        <f t="shared" si="16"/>
        <v>0</v>
      </c>
      <c r="S106" s="432">
        <f t="shared" si="17"/>
        <v>0</v>
      </c>
      <c r="T106" s="66"/>
      <c r="U106" s="207"/>
      <c r="V106" s="207"/>
      <c r="W106" s="207"/>
      <c r="X106" s="207">
        <f t="shared" si="18"/>
        <v>0</v>
      </c>
      <c r="Y106" s="432">
        <f t="shared" si="19"/>
        <v>0</v>
      </c>
      <c r="Z106" s="66"/>
      <c r="AA106" s="207"/>
      <c r="AB106" s="207"/>
      <c r="AC106" s="207"/>
      <c r="AD106" s="207">
        <f t="shared" si="20"/>
        <v>0</v>
      </c>
      <c r="AE106" s="432">
        <f t="shared" si="21"/>
        <v>0</v>
      </c>
      <c r="AF106" s="66"/>
      <c r="AG106" s="207"/>
      <c r="AH106" s="207"/>
      <c r="AI106" s="207"/>
      <c r="AJ106" s="207">
        <f t="shared" si="22"/>
        <v>0</v>
      </c>
      <c r="AK106" s="432">
        <f t="shared" si="23"/>
        <v>0</v>
      </c>
      <c r="AL106" s="66"/>
    </row>
    <row r="107" spans="1:38" x14ac:dyDescent="0.25">
      <c r="A107" s="63"/>
      <c r="B107" s="207"/>
      <c r="C107" s="207"/>
      <c r="D107" s="207"/>
      <c r="E107" s="207">
        <f t="shared" si="12"/>
        <v>0</v>
      </c>
      <c r="F107" s="429">
        <f t="shared" si="13"/>
        <v>0</v>
      </c>
      <c r="G107" s="66"/>
      <c r="H107" s="207"/>
      <c r="I107" s="207"/>
      <c r="J107" s="207"/>
      <c r="K107" s="207">
        <f t="shared" si="14"/>
        <v>0</v>
      </c>
      <c r="L107" s="432">
        <f t="shared" si="15"/>
        <v>0</v>
      </c>
      <c r="M107" s="66"/>
      <c r="N107" s="66"/>
      <c r="O107" s="207"/>
      <c r="P107" s="207"/>
      <c r="Q107" s="207"/>
      <c r="R107" s="207">
        <f t="shared" si="16"/>
        <v>0</v>
      </c>
      <c r="S107" s="432">
        <f t="shared" si="17"/>
        <v>0</v>
      </c>
      <c r="T107" s="66"/>
      <c r="U107" s="207"/>
      <c r="V107" s="207"/>
      <c r="W107" s="207"/>
      <c r="X107" s="207">
        <f t="shared" si="18"/>
        <v>0</v>
      </c>
      <c r="Y107" s="432">
        <f t="shared" si="19"/>
        <v>0</v>
      </c>
      <c r="Z107" s="66"/>
      <c r="AA107" s="207"/>
      <c r="AB107" s="207"/>
      <c r="AC107" s="207"/>
      <c r="AD107" s="207">
        <f t="shared" si="20"/>
        <v>0</v>
      </c>
      <c r="AE107" s="432">
        <f t="shared" si="21"/>
        <v>0</v>
      </c>
      <c r="AF107" s="66"/>
      <c r="AG107" s="207"/>
      <c r="AH107" s="207"/>
      <c r="AI107" s="207"/>
      <c r="AJ107" s="207">
        <f t="shared" si="22"/>
        <v>0</v>
      </c>
      <c r="AK107" s="432">
        <f t="shared" si="23"/>
        <v>0</v>
      </c>
      <c r="AL107" s="66"/>
    </row>
    <row r="108" spans="1:38" x14ac:dyDescent="0.25">
      <c r="A108" s="63"/>
      <c r="B108" s="207"/>
      <c r="C108" s="207"/>
      <c r="D108" s="207"/>
      <c r="E108" s="207">
        <f t="shared" si="12"/>
        <v>0</v>
      </c>
      <c r="F108" s="429">
        <f t="shared" si="13"/>
        <v>0</v>
      </c>
      <c r="G108" s="66"/>
      <c r="H108" s="207"/>
      <c r="I108" s="207"/>
      <c r="J108" s="207"/>
      <c r="K108" s="207">
        <f t="shared" si="14"/>
        <v>0</v>
      </c>
      <c r="L108" s="432">
        <f t="shared" si="15"/>
        <v>0</v>
      </c>
      <c r="M108" s="66"/>
      <c r="N108" s="66"/>
      <c r="O108" s="207"/>
      <c r="P108" s="207"/>
      <c r="Q108" s="207"/>
      <c r="R108" s="207">
        <f t="shared" si="16"/>
        <v>0</v>
      </c>
      <c r="S108" s="432">
        <f t="shared" si="17"/>
        <v>0</v>
      </c>
      <c r="T108" s="66"/>
      <c r="U108" s="207"/>
      <c r="V108" s="207"/>
      <c r="W108" s="207"/>
      <c r="X108" s="207">
        <f t="shared" si="18"/>
        <v>0</v>
      </c>
      <c r="Y108" s="432">
        <f t="shared" si="19"/>
        <v>0</v>
      </c>
      <c r="Z108" s="66"/>
      <c r="AA108" s="207"/>
      <c r="AB108" s="207"/>
      <c r="AC108" s="207"/>
      <c r="AD108" s="207">
        <f t="shared" si="20"/>
        <v>0</v>
      </c>
      <c r="AE108" s="432">
        <f t="shared" si="21"/>
        <v>0</v>
      </c>
      <c r="AF108" s="66"/>
      <c r="AG108" s="207"/>
      <c r="AH108" s="207"/>
      <c r="AI108" s="207"/>
      <c r="AJ108" s="207">
        <f t="shared" si="22"/>
        <v>0</v>
      </c>
      <c r="AK108" s="432">
        <f t="shared" si="23"/>
        <v>0</v>
      </c>
      <c r="AL108" s="66"/>
    </row>
    <row r="109" spans="1:38" x14ac:dyDescent="0.25">
      <c r="A109" s="63"/>
      <c r="B109" s="207"/>
      <c r="C109" s="207"/>
      <c r="D109" s="207"/>
      <c r="E109" s="207">
        <f t="shared" si="12"/>
        <v>0</v>
      </c>
      <c r="F109" s="429">
        <f t="shared" si="13"/>
        <v>0</v>
      </c>
      <c r="G109" s="66"/>
      <c r="H109" s="207"/>
      <c r="I109" s="207"/>
      <c r="J109" s="207"/>
      <c r="K109" s="207">
        <f t="shared" si="14"/>
        <v>0</v>
      </c>
      <c r="L109" s="432">
        <f t="shared" si="15"/>
        <v>0</v>
      </c>
      <c r="M109" s="66"/>
      <c r="N109" s="66"/>
      <c r="O109" s="207"/>
      <c r="P109" s="207"/>
      <c r="Q109" s="207"/>
      <c r="R109" s="207">
        <f t="shared" si="16"/>
        <v>0</v>
      </c>
      <c r="S109" s="432">
        <f t="shared" si="17"/>
        <v>0</v>
      </c>
      <c r="T109" s="66"/>
      <c r="U109" s="207"/>
      <c r="V109" s="207"/>
      <c r="W109" s="207"/>
      <c r="X109" s="207">
        <f t="shared" si="18"/>
        <v>0</v>
      </c>
      <c r="Y109" s="432">
        <f t="shared" si="19"/>
        <v>0</v>
      </c>
      <c r="Z109" s="66"/>
      <c r="AA109" s="207"/>
      <c r="AB109" s="207"/>
      <c r="AC109" s="207"/>
      <c r="AD109" s="207">
        <f t="shared" si="20"/>
        <v>0</v>
      </c>
      <c r="AE109" s="432">
        <f t="shared" si="21"/>
        <v>0</v>
      </c>
      <c r="AF109" s="66"/>
      <c r="AG109" s="207"/>
      <c r="AH109" s="207"/>
      <c r="AI109" s="207"/>
      <c r="AJ109" s="207">
        <f t="shared" si="22"/>
        <v>0</v>
      </c>
      <c r="AK109" s="432">
        <f t="shared" si="23"/>
        <v>0</v>
      </c>
      <c r="AL109" s="66"/>
    </row>
    <row r="110" spans="1:38" x14ac:dyDescent="0.25">
      <c r="A110" s="63"/>
      <c r="B110" s="207"/>
      <c r="C110" s="207"/>
      <c r="D110" s="207"/>
      <c r="E110" s="207">
        <f t="shared" si="12"/>
        <v>0</v>
      </c>
      <c r="F110" s="429">
        <f t="shared" si="13"/>
        <v>0</v>
      </c>
      <c r="G110" s="66"/>
      <c r="H110" s="207"/>
      <c r="I110" s="207"/>
      <c r="J110" s="207"/>
      <c r="K110" s="207">
        <f t="shared" si="14"/>
        <v>0</v>
      </c>
      <c r="L110" s="432">
        <f t="shared" si="15"/>
        <v>0</v>
      </c>
      <c r="M110" s="66"/>
      <c r="N110" s="66"/>
      <c r="O110" s="207"/>
      <c r="P110" s="207"/>
      <c r="Q110" s="207"/>
      <c r="R110" s="207">
        <f t="shared" si="16"/>
        <v>0</v>
      </c>
      <c r="S110" s="432">
        <f t="shared" si="17"/>
        <v>0</v>
      </c>
      <c r="T110" s="66"/>
      <c r="U110" s="207"/>
      <c r="V110" s="207"/>
      <c r="W110" s="207"/>
      <c r="X110" s="207">
        <f t="shared" si="18"/>
        <v>0</v>
      </c>
      <c r="Y110" s="432">
        <f t="shared" si="19"/>
        <v>0</v>
      </c>
      <c r="Z110" s="66"/>
      <c r="AA110" s="207"/>
      <c r="AB110" s="207"/>
      <c r="AC110" s="207"/>
      <c r="AD110" s="207">
        <f t="shared" si="20"/>
        <v>0</v>
      </c>
      <c r="AE110" s="432">
        <f t="shared" si="21"/>
        <v>0</v>
      </c>
      <c r="AF110" s="66"/>
      <c r="AG110" s="207"/>
      <c r="AH110" s="207"/>
      <c r="AI110" s="207"/>
      <c r="AJ110" s="207">
        <f t="shared" si="22"/>
        <v>0</v>
      </c>
      <c r="AK110" s="432">
        <f t="shared" si="23"/>
        <v>0</v>
      </c>
      <c r="AL110" s="66"/>
    </row>
    <row r="111" spans="1:38" x14ac:dyDescent="0.25">
      <c r="A111" s="63"/>
      <c r="B111" s="207"/>
      <c r="C111" s="207"/>
      <c r="D111" s="207"/>
      <c r="E111" s="207">
        <f t="shared" si="12"/>
        <v>0</v>
      </c>
      <c r="F111" s="429">
        <f t="shared" si="13"/>
        <v>0</v>
      </c>
      <c r="G111" s="66"/>
      <c r="H111" s="207"/>
      <c r="I111" s="207"/>
      <c r="J111" s="207"/>
      <c r="K111" s="207">
        <f t="shared" si="14"/>
        <v>0</v>
      </c>
      <c r="L111" s="432">
        <f t="shared" si="15"/>
        <v>0</v>
      </c>
      <c r="M111" s="66"/>
      <c r="N111" s="66"/>
      <c r="O111" s="207"/>
      <c r="P111" s="207"/>
      <c r="Q111" s="207"/>
      <c r="R111" s="207">
        <f t="shared" si="16"/>
        <v>0</v>
      </c>
      <c r="S111" s="432">
        <f t="shared" si="17"/>
        <v>0</v>
      </c>
      <c r="T111" s="66"/>
      <c r="U111" s="207"/>
      <c r="V111" s="207"/>
      <c r="W111" s="207"/>
      <c r="X111" s="207">
        <f t="shared" si="18"/>
        <v>0</v>
      </c>
      <c r="Y111" s="432">
        <f t="shared" si="19"/>
        <v>0</v>
      </c>
      <c r="Z111" s="66"/>
      <c r="AA111" s="207"/>
      <c r="AB111" s="207"/>
      <c r="AC111" s="207"/>
      <c r="AD111" s="207">
        <f t="shared" si="20"/>
        <v>0</v>
      </c>
      <c r="AE111" s="432">
        <f t="shared" si="21"/>
        <v>0</v>
      </c>
      <c r="AF111" s="66"/>
      <c r="AG111" s="207"/>
      <c r="AH111" s="207"/>
      <c r="AI111" s="207"/>
      <c r="AJ111" s="207">
        <f t="shared" si="22"/>
        <v>0</v>
      </c>
      <c r="AK111" s="432">
        <f t="shared" si="23"/>
        <v>0</v>
      </c>
      <c r="AL111" s="66"/>
    </row>
    <row r="112" spans="1:38" x14ac:dyDescent="0.25">
      <c r="A112" s="63"/>
      <c r="B112" s="207"/>
      <c r="C112" s="207"/>
      <c r="D112" s="207"/>
      <c r="E112" s="207">
        <f t="shared" si="12"/>
        <v>0</v>
      </c>
      <c r="F112" s="429">
        <f t="shared" si="13"/>
        <v>0</v>
      </c>
      <c r="G112" s="66"/>
      <c r="H112" s="207"/>
      <c r="I112" s="207"/>
      <c r="J112" s="207"/>
      <c r="K112" s="207">
        <f t="shared" si="14"/>
        <v>0</v>
      </c>
      <c r="L112" s="432">
        <f t="shared" si="15"/>
        <v>0</v>
      </c>
      <c r="M112" s="66"/>
      <c r="N112" s="66"/>
      <c r="O112" s="207"/>
      <c r="P112" s="207"/>
      <c r="Q112" s="207"/>
      <c r="R112" s="207">
        <f t="shared" si="16"/>
        <v>0</v>
      </c>
      <c r="S112" s="432">
        <f t="shared" si="17"/>
        <v>0</v>
      </c>
      <c r="T112" s="66"/>
      <c r="U112" s="207"/>
      <c r="V112" s="207"/>
      <c r="W112" s="207"/>
      <c r="X112" s="207">
        <f t="shared" si="18"/>
        <v>0</v>
      </c>
      <c r="Y112" s="432">
        <f t="shared" si="19"/>
        <v>0</v>
      </c>
      <c r="Z112" s="66"/>
      <c r="AA112" s="207"/>
      <c r="AB112" s="207"/>
      <c r="AC112" s="207"/>
      <c r="AD112" s="207">
        <f t="shared" si="20"/>
        <v>0</v>
      </c>
      <c r="AE112" s="432">
        <f t="shared" si="21"/>
        <v>0</v>
      </c>
      <c r="AF112" s="66"/>
      <c r="AG112" s="207"/>
      <c r="AH112" s="207"/>
      <c r="AI112" s="207"/>
      <c r="AJ112" s="207">
        <f t="shared" si="22"/>
        <v>0</v>
      </c>
      <c r="AK112" s="432">
        <f t="shared" si="23"/>
        <v>0</v>
      </c>
      <c r="AL112" s="66"/>
    </row>
    <row r="113" spans="1:38" ht="15.75" thickBot="1" x14ac:dyDescent="0.3">
      <c r="A113" s="63"/>
      <c r="B113" s="208"/>
      <c r="C113" s="208"/>
      <c r="D113" s="208"/>
      <c r="E113" s="207">
        <f t="shared" si="12"/>
        <v>0</v>
      </c>
      <c r="F113" s="429">
        <f t="shared" si="13"/>
        <v>0</v>
      </c>
      <c r="G113" s="66"/>
      <c r="H113" s="208"/>
      <c r="I113" s="208"/>
      <c r="J113" s="208"/>
      <c r="K113" s="207">
        <f t="shared" si="14"/>
        <v>0</v>
      </c>
      <c r="L113" s="432">
        <f t="shared" si="15"/>
        <v>0</v>
      </c>
      <c r="M113" s="66"/>
      <c r="N113" s="66"/>
      <c r="O113" s="208"/>
      <c r="P113" s="208"/>
      <c r="Q113" s="208"/>
      <c r="R113" s="207">
        <f t="shared" si="16"/>
        <v>0</v>
      </c>
      <c r="S113" s="432">
        <f t="shared" si="17"/>
        <v>0</v>
      </c>
      <c r="T113" s="66"/>
      <c r="U113" s="208"/>
      <c r="V113" s="208"/>
      <c r="W113" s="208"/>
      <c r="X113" s="207">
        <f t="shared" si="18"/>
        <v>0</v>
      </c>
      <c r="Y113" s="432">
        <f t="shared" si="19"/>
        <v>0</v>
      </c>
      <c r="Z113" s="66"/>
      <c r="AA113" s="208"/>
      <c r="AB113" s="208"/>
      <c r="AC113" s="208"/>
      <c r="AD113" s="207">
        <f t="shared" si="20"/>
        <v>0</v>
      </c>
      <c r="AE113" s="432">
        <f t="shared" si="21"/>
        <v>0</v>
      </c>
      <c r="AF113" s="66"/>
      <c r="AG113" s="208"/>
      <c r="AH113" s="208"/>
      <c r="AI113" s="208"/>
      <c r="AJ113" s="207">
        <f t="shared" si="22"/>
        <v>0</v>
      </c>
      <c r="AK113" s="432">
        <f t="shared" si="23"/>
        <v>0</v>
      </c>
      <c r="AL113" s="66"/>
    </row>
    <row r="114" spans="1:38" s="412" customFormat="1" ht="15.75" thickBot="1" x14ac:dyDescent="0.3">
      <c r="A114" s="409"/>
      <c r="B114" s="435"/>
      <c r="C114" s="436"/>
      <c r="D114" s="139">
        <f>SUM(D13:D113)</f>
        <v>0</v>
      </c>
      <c r="E114" s="139"/>
      <c r="F114" s="430">
        <f>SUM(F13:F113)</f>
        <v>0</v>
      </c>
      <c r="G114" s="411"/>
      <c r="H114" s="435"/>
      <c r="I114" s="434"/>
      <c r="J114" s="139">
        <f>SUM(J13:J113)</f>
        <v>0</v>
      </c>
      <c r="K114" s="139"/>
      <c r="L114" s="430">
        <f>SUM(L14:L113)</f>
        <v>0</v>
      </c>
      <c r="M114" s="411"/>
      <c r="N114" s="411"/>
      <c r="O114" s="435"/>
      <c r="P114" s="436"/>
      <c r="Q114" s="437">
        <f>SUM(Q13:Q113)</f>
        <v>0</v>
      </c>
      <c r="R114" s="436"/>
      <c r="S114" s="430">
        <f>SUM(S14:S113)</f>
        <v>0</v>
      </c>
      <c r="T114" s="411"/>
      <c r="U114" s="435"/>
      <c r="V114" s="436"/>
      <c r="W114" s="437">
        <f>SUM(W13:W113)</f>
        <v>0</v>
      </c>
      <c r="X114" s="436"/>
      <c r="Y114" s="430">
        <f>SUM(Y14:Y113)</f>
        <v>0</v>
      </c>
      <c r="Z114" s="411"/>
      <c r="AA114" s="435"/>
      <c r="AB114" s="436"/>
      <c r="AC114" s="437">
        <f>SUM(AC13:AC113)</f>
        <v>0</v>
      </c>
      <c r="AD114" s="436"/>
      <c r="AE114" s="430">
        <f>SUM(AE14:AE113)</f>
        <v>0</v>
      </c>
      <c r="AF114" s="411"/>
      <c r="AG114" s="435"/>
      <c r="AH114" s="436"/>
      <c r="AI114" s="437">
        <f>SUM(AI13:AI113)</f>
        <v>0</v>
      </c>
      <c r="AJ114" s="436"/>
      <c r="AK114" s="430">
        <f>SUM(AK14:AK113)</f>
        <v>0</v>
      </c>
      <c r="AL114" s="411"/>
    </row>
    <row r="115" spans="1:38"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row>
    <row r="116" spans="1:38" hidden="1" x14ac:dyDescent="0.25">
      <c r="B116" s="87"/>
      <c r="C116" s="87"/>
      <c r="D116" s="87" t="s">
        <v>113</v>
      </c>
      <c r="E116" s="87"/>
      <c r="F116" s="87"/>
    </row>
    <row r="117" spans="1:38" hidden="1" x14ac:dyDescent="0.25">
      <c r="B117" s="88" t="s">
        <v>114</v>
      </c>
      <c r="C117" s="88"/>
      <c r="D117" s="88"/>
      <c r="E117" s="88"/>
      <c r="F117" s="88"/>
    </row>
    <row r="118" spans="1:38" hidden="1" x14ac:dyDescent="0.25">
      <c r="B118" s="88" t="s">
        <v>115</v>
      </c>
      <c r="C118" s="88"/>
      <c r="D118" s="88">
        <v>8.76</v>
      </c>
      <c r="E118" s="88"/>
      <c r="F118" s="88" t="s">
        <v>116</v>
      </c>
    </row>
    <row r="119" spans="1:38" hidden="1" x14ac:dyDescent="0.25">
      <c r="B119" s="88" t="s">
        <v>117</v>
      </c>
      <c r="C119" s="88"/>
      <c r="D119" s="88">
        <v>9.07</v>
      </c>
      <c r="E119" s="88"/>
      <c r="F119" s="88" t="s">
        <v>117</v>
      </c>
    </row>
    <row r="120" spans="1:38" hidden="1" x14ac:dyDescent="0.25">
      <c r="B120" s="88" t="s">
        <v>118</v>
      </c>
      <c r="C120" s="88"/>
      <c r="D120" s="88">
        <v>9.2100000000000009</v>
      </c>
      <c r="E120" s="88"/>
      <c r="F120" s="88" t="s">
        <v>118</v>
      </c>
    </row>
    <row r="121" spans="1:38" hidden="1" x14ac:dyDescent="0.25">
      <c r="B121" s="87"/>
      <c r="C121" s="87"/>
      <c r="D121" s="87"/>
      <c r="E121" s="87"/>
      <c r="F121" s="87"/>
    </row>
    <row r="122" spans="1:38" ht="15.75" hidden="1" x14ac:dyDescent="0.25">
      <c r="B122" s="89" t="s">
        <v>119</v>
      </c>
      <c r="C122" s="90"/>
      <c r="D122" s="91"/>
      <c r="E122" s="91"/>
      <c r="F122" s="92"/>
    </row>
    <row r="123" spans="1:38" hidden="1" x14ac:dyDescent="0.25">
      <c r="B123" s="93" t="s">
        <v>120</v>
      </c>
      <c r="C123" s="94"/>
      <c r="D123" s="92"/>
      <c r="E123" s="92"/>
      <c r="F123" s="95">
        <v>9.8097713097713104</v>
      </c>
    </row>
    <row r="124" spans="1:38" hidden="1" x14ac:dyDescent="0.25">
      <c r="B124" s="93" t="s">
        <v>121</v>
      </c>
      <c r="C124" s="94"/>
      <c r="D124" s="92"/>
      <c r="E124" s="92"/>
      <c r="F124" s="95">
        <v>10.162162162162161</v>
      </c>
    </row>
    <row r="125" spans="1:38" hidden="1" x14ac:dyDescent="0.25">
      <c r="B125" s="93" t="s">
        <v>122</v>
      </c>
      <c r="C125" s="94"/>
      <c r="D125" s="92"/>
      <c r="E125" s="92"/>
      <c r="F125" s="95">
        <v>10.316528066528067</v>
      </c>
    </row>
  </sheetData>
  <sheetProtection password="CA36" sheet="1" objects="1" scenarios="1"/>
  <mergeCells count="9">
    <mergeCell ref="F6:G6"/>
    <mergeCell ref="U10:Y10"/>
    <mergeCell ref="AA10:AE10"/>
    <mergeCell ref="AG10:AK10"/>
    <mergeCell ref="B2:L2"/>
    <mergeCell ref="H10:L10"/>
    <mergeCell ref="O10:S10"/>
    <mergeCell ref="C10:F10"/>
    <mergeCell ref="B3:L3"/>
  </mergeCells>
  <dataValidations count="1">
    <dataValidation type="list" allowBlank="1" showInputMessage="1" showErrorMessage="1" sqref="H6">
      <formula1>$C$5:$C$8</formula1>
    </dataValidation>
  </dataValidations>
  <pageMargins left="0.7" right="0.7" top="0.75" bottom="0.75" header="0.3" footer="0.3"/>
  <pageSetup paperSize="9" orientation="portrait" r:id="rId1"/>
  <ignoredErrors>
    <ignoredError sqref="E14:E113 K14:K113 R14:R113 X14:X113 AD14:AD113 AJ14:AJ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3" sqref="B13"/>
    </sheetView>
  </sheetViews>
  <sheetFormatPr defaultRowHeight="15" x14ac:dyDescent="0.2"/>
  <cols>
    <col min="2" max="2" width="60.33203125" customWidth="1"/>
  </cols>
  <sheetData>
    <row r="1" spans="1:2" x14ac:dyDescent="0.2">
      <c r="A1" t="s">
        <v>123</v>
      </c>
    </row>
    <row r="2" spans="1:2" x14ac:dyDescent="0.2">
      <c r="A2" t="s">
        <v>124</v>
      </c>
    </row>
    <row r="4" spans="1:2" x14ac:dyDescent="0.2">
      <c r="B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Guide</vt:lpstr>
      <vt:lpstr>Notes</vt:lpstr>
      <vt:lpstr>Summary plus capital</vt:lpstr>
      <vt:lpstr>Income</vt:lpstr>
      <vt:lpstr>Expenditure</vt:lpstr>
      <vt:lpstr>Capital</vt:lpstr>
      <vt:lpstr>Pupil Numbers and Pupil Premium</vt:lpstr>
      <vt:lpstr>High Needs</vt:lpstr>
      <vt:lpstr>staffing summary</vt:lpstr>
      <vt:lpstr>Capital!Print_Area</vt:lpstr>
      <vt:lpstr>Expenditure!Print_Area</vt:lpstr>
      <vt:lpstr>'High Needs'!Print_Area</vt:lpstr>
      <vt:lpstr>Notes!Print_Area</vt:lpstr>
      <vt:lpstr>'Pupil Numbers and Pupil Premium'!Print_Area</vt:lpstr>
      <vt:lpstr>'Summary plus capital'!Print_Area</vt:lpstr>
    </vt:vector>
  </TitlesOfParts>
  <Company>Essex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kim.cannon</dc:creator>
  <cp:lastModifiedBy>C.Owens</cp:lastModifiedBy>
  <cp:lastPrinted>2016-04-21T15:22:36Z</cp:lastPrinted>
  <dcterms:created xsi:type="dcterms:W3CDTF">2013-07-26T14:16:51Z</dcterms:created>
  <dcterms:modified xsi:type="dcterms:W3CDTF">2016-05-18T13:38:57Z</dcterms:modified>
</cp:coreProperties>
</file>